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ROCABA\ORÇAMENTO\PLANILHAS\"/>
    </mc:Choice>
  </mc:AlternateContent>
  <xr:revisionPtr revIDLastSave="0" documentId="13_ncr:1_{AA3C1E87-B651-4A6A-AFCA-932831557D3E}" xr6:coauthVersionLast="45" xr6:coauthVersionMax="45" xr10:uidLastSave="{00000000-0000-0000-0000-000000000000}"/>
  <bookViews>
    <workbookView xWindow="-120" yWindow="-120" windowWidth="20730" windowHeight="11760" tabRatio="734" activeTab="1" xr2:uid="{00000000-000D-0000-FFFF-FFFF00000000}"/>
  </bookViews>
  <sheets>
    <sheet name="BDI SERVIÇOS" sheetId="11" r:id="rId1"/>
    <sheet name="BDI REDUZIDO - MATERIAIS" sheetId="14" r:id="rId2"/>
  </sheets>
  <calcPr calcId="181029" iterateDelta="1E-4"/>
</workbook>
</file>

<file path=xl/calcChain.xml><?xml version="1.0" encoding="utf-8"?>
<calcChain xmlns="http://schemas.openxmlformats.org/spreadsheetml/2006/main">
  <c r="C33" i="11" l="1"/>
  <c r="C31" i="11"/>
  <c r="C31" i="14" l="1"/>
  <c r="D23" i="14" l="1"/>
  <c r="D22" i="14"/>
  <c r="D21" i="14"/>
  <c r="D26" i="11" l="1"/>
  <c r="D25" i="11"/>
  <c r="D24" i="11"/>
  <c r="D23" i="11"/>
  <c r="D22" i="11"/>
  <c r="D25" i="14"/>
  <c r="C29" i="14"/>
  <c r="D24" i="14"/>
  <c r="D29" i="11"/>
  <c r="E24" i="11" l="1"/>
  <c r="E25" i="11" s="1"/>
  <c r="E24" i="14"/>
</calcChain>
</file>

<file path=xl/sharedStrings.xml><?xml version="1.0" encoding="utf-8"?>
<sst xmlns="http://schemas.openxmlformats.org/spreadsheetml/2006/main" count="46" uniqueCount="22">
  <si>
    <t>Parâmetro</t>
  </si>
  <si>
    <t>Em atenção ao estabelecido pelo Acórdão 2622/2013 – TCU – Plenário reformamos a orientação e indicamos a utilização dos seguintes parâmetros para taxas de BDI:</t>
  </si>
  <si>
    <t>Despesas Financeiras</t>
  </si>
  <si>
    <t>Riscos</t>
  </si>
  <si>
    <t>Administração Central</t>
  </si>
  <si>
    <t>Seguros e Garantias</t>
  </si>
  <si>
    <t>Lucro</t>
  </si>
  <si>
    <t>Impostos: PIS e COFINS</t>
  </si>
  <si>
    <t>%</t>
  </si>
  <si>
    <t>Verificação</t>
  </si>
  <si>
    <t>OBSERVAÇÕES</t>
  </si>
  <si>
    <t>b) As tabelas acima foram construídas sem considerar a desoneração sobre a folha de pagamento prevista na Lei n° 12.844/2013. Para análise de orçamentos considerando a contribuição previdenciária sobre a receita bruta deverá ser somada a alíquota de 2% no item impostos.</t>
  </si>
  <si>
    <t>c) Para o tipo de obra “Construção de Redes de Abastecimento de Água, Coleta de Esgoto e Construções Correlatas” enquadram-se: a construção de sistemas para o abastecimento de água tratada: reservatórios de distribuição, estações elevatórias de bombeamento, linhas principais de adução de longa e média distância e redes de distribuição de água; a construção de redes de coleta de esgoto, inclusive de interceptores, estações de tratamento de esgoto (ETE), estações de bombeamento de esgoto (EBE); a construção de galerias pluviais (obras de micro e macro drenagem). Esta classe compreende também: as obras de irrigação (canais); a manutenção de redes de abastecimento de água tratada; a manutenção de redes de coleta e de sistemas de tratamento de esgoto, conforme classificação 4222-7 do CNAE 2.0. Enquadra-se ainda a construção de estações de tratamento de água (ETA).</t>
  </si>
  <si>
    <t>VALOR FIXO</t>
  </si>
  <si>
    <t>ANÁLISE</t>
  </si>
  <si>
    <t>CÁLCULO SEM CPRB</t>
  </si>
  <si>
    <t xml:space="preserve">CÁLCULO DO BDI </t>
  </si>
  <si>
    <t>CÁLCULO COM CPRB</t>
  </si>
  <si>
    <t>CPRB</t>
  </si>
  <si>
    <t>a) Os percentuais de Impostos a serem adotados devem ser indicados pelo Tomador, conforme legislação vigente.Para o ISS, deverão ser informados pelo Tomador, através da apresentação do código tributário municipal, a base de cálculo e, sobre esta, a respectiva alíquota do ISS, que será um percentual entre 2% e 5%.</t>
  </si>
  <si>
    <t>CÁLCULO</t>
  </si>
  <si>
    <t>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</si>
</sst>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.5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1" fillId="0" borderId="9" xfId="0" applyFont="1" applyBorder="1" applyAlignment="1">
      <alignment horizontal="center" vertical="center"/>
    </xf>
    <xf numFmtId="10" fontId="1" fillId="2" borderId="10" xfId="0" applyNumberFormat="1" applyFont="1" applyFill="1" applyBorder="1" applyAlignment="1" applyProtection="1">
      <alignment horizontal="center" vertical="center"/>
      <protection locked="0"/>
    </xf>
    <xf numFmtId="10" fontId="3" fillId="0" borderId="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41" xfId="0" applyBorder="1"/>
    <xf numFmtId="0" fontId="0" fillId="0" borderId="0" xfId="0" applyFill="1" applyBorder="1"/>
    <xf numFmtId="0" fontId="4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41" xfId="0" applyFill="1" applyBorder="1"/>
    <xf numFmtId="0" fontId="0" fillId="0" borderId="22" xfId="0" applyBorder="1" applyAlignment="1">
      <alignment vertical="center"/>
    </xf>
    <xf numFmtId="0" fontId="5" fillId="0" borderId="46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1" fillId="2" borderId="43" xfId="0" applyNumberFormat="1" applyFont="1" applyFill="1" applyBorder="1" applyAlignment="1" applyProtection="1">
      <alignment horizontal="center" vertical="center"/>
      <protection locked="0"/>
    </xf>
    <xf numFmtId="0" fontId="0" fillId="0" borderId="50" xfId="0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1" fillId="3" borderId="11" xfId="0" applyNumberFormat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10" fontId="1" fillId="3" borderId="43" xfId="0" applyNumberFormat="1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0" fillId="0" borderId="25" xfId="0" applyBorder="1"/>
    <xf numFmtId="0" fontId="0" fillId="0" borderId="26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10" fontId="3" fillId="0" borderId="19" xfId="0" applyNumberFormat="1" applyFont="1" applyBorder="1" applyAlignment="1">
      <alignment horizontal="center" vertical="center"/>
    </xf>
    <xf numFmtId="10" fontId="3" fillId="0" borderId="2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left" vertical="center" wrapText="1"/>
    </xf>
    <xf numFmtId="0" fontId="0" fillId="0" borderId="32" xfId="0" applyBorder="1"/>
    <xf numFmtId="0" fontId="0" fillId="0" borderId="33" xfId="0" applyBorder="1"/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28">
    <dxf>
      <fill>
        <patternFill>
          <bgColor rgb="FFCCFFFF"/>
        </patternFill>
      </fill>
    </dxf>
    <dxf>
      <font>
        <b/>
        <i val="0"/>
        <color rgb="FFFF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b/>
        <i val="0"/>
        <color rgb="FFFF0000"/>
      </font>
    </dxf>
    <dxf>
      <fill>
        <patternFill>
          <bgColor rgb="FFCCFFFF"/>
        </patternFill>
      </fill>
    </dxf>
    <dxf>
      <font>
        <b/>
        <i val="0"/>
        <color rgb="FFFF0000"/>
      </font>
    </dxf>
    <dxf>
      <fill>
        <patternFill>
          <bgColor rgb="FFCCFFFF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8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CCFFFF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19050</xdr:rowOff>
    </xdr:from>
    <xdr:to>
      <xdr:col>10</xdr:col>
      <xdr:colOff>466725</xdr:colOff>
      <xdr:row>9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171950" y="523875"/>
          <a:ext cx="3514725" cy="952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142875</xdr:colOff>
      <xdr:row>5</xdr:row>
      <xdr:rowOff>0</xdr:rowOff>
    </xdr:from>
    <xdr:to>
      <xdr:col>10</xdr:col>
      <xdr:colOff>276225</xdr:colOff>
      <xdr:row>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14825" y="828675"/>
          <a:ext cx="3181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9525</xdr:colOff>
      <xdr:row>9</xdr:row>
      <xdr:rowOff>9525</xdr:rowOff>
    </xdr:from>
    <xdr:to>
      <xdr:col>10</xdr:col>
      <xdr:colOff>476250</xdr:colOff>
      <xdr:row>16</xdr:row>
      <xdr:rowOff>161925</xdr:rowOff>
    </xdr:to>
    <xdr:pic>
      <xdr:nvPicPr>
        <xdr:cNvPr id="8" name="Imagem 7" descr="explicação incógnitas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0" y="1485900"/>
          <a:ext cx="3514725" cy="1285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19050</xdr:rowOff>
    </xdr:from>
    <xdr:to>
      <xdr:col>10</xdr:col>
      <xdr:colOff>466725</xdr:colOff>
      <xdr:row>9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171950" y="523875"/>
          <a:ext cx="3514725" cy="952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142875</xdr:colOff>
      <xdr:row>5</xdr:row>
      <xdr:rowOff>0</xdr:rowOff>
    </xdr:from>
    <xdr:to>
      <xdr:col>10</xdr:col>
      <xdr:colOff>276225</xdr:colOff>
      <xdr:row>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14825" y="828675"/>
          <a:ext cx="3181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200026</xdr:colOff>
      <xdr:row>9</xdr:row>
      <xdr:rowOff>9526</xdr:rowOff>
    </xdr:from>
    <xdr:to>
      <xdr:col>10</xdr:col>
      <xdr:colOff>304800</xdr:colOff>
      <xdr:row>16</xdr:row>
      <xdr:rowOff>152400</xdr:rowOff>
    </xdr:to>
    <xdr:pic>
      <xdr:nvPicPr>
        <xdr:cNvPr id="9" name="Imagem 8" descr="explicação incógnitas - simples fornecimento.PN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71976" y="1485901"/>
          <a:ext cx="3152774" cy="1276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  <pageSetUpPr fitToPage="1"/>
  </sheetPr>
  <dimension ref="B1:K38"/>
  <sheetViews>
    <sheetView showGridLines="0" topLeftCell="A27" zoomScaleSheetLayoutView="100" workbookViewId="0">
      <selection activeCell="B32" sqref="B32:D32"/>
    </sheetView>
  </sheetViews>
  <sheetFormatPr defaultColWidth="0" defaultRowHeight="0" customHeight="1" zeroHeight="1" x14ac:dyDescent="0.2"/>
  <cols>
    <col min="1" max="1" width="3" customWidth="1"/>
    <col min="2" max="2" width="21.5703125" customWidth="1"/>
    <col min="3" max="3" width="9.7109375" bestFit="1" customWidth="1"/>
    <col min="4" max="4" width="11.28515625" bestFit="1" customWidth="1"/>
    <col min="5" max="5" width="18.5703125" customWidth="1"/>
    <col min="6" max="10" width="9.140625" customWidth="1"/>
    <col min="11" max="11" width="7.28515625" customWidth="1"/>
    <col min="12" max="12" width="3.7109375" customWidth="1"/>
  </cols>
  <sheetData>
    <row r="1" spans="2:11" ht="13.5" thickBot="1" x14ac:dyDescent="0.25"/>
    <row r="2" spans="2:11" ht="12.75" x14ac:dyDescent="0.2">
      <c r="B2" s="52" t="s">
        <v>1</v>
      </c>
      <c r="C2" s="53"/>
      <c r="D2" s="53"/>
      <c r="E2" s="53"/>
      <c r="F2" s="53"/>
      <c r="G2" s="53"/>
      <c r="H2" s="53"/>
      <c r="I2" s="53"/>
      <c r="J2" s="53"/>
      <c r="K2" s="54"/>
    </row>
    <row r="3" spans="2:11" ht="13.5" thickBot="1" x14ac:dyDescent="0.25">
      <c r="B3" s="55"/>
      <c r="C3" s="56"/>
      <c r="D3" s="56"/>
      <c r="E3" s="56"/>
      <c r="F3" s="56"/>
      <c r="G3" s="56"/>
      <c r="H3" s="56"/>
      <c r="I3" s="56"/>
      <c r="J3" s="56"/>
      <c r="K3" s="57"/>
    </row>
    <row r="4" spans="2:11" ht="12.75" x14ac:dyDescent="0.2">
      <c r="B4" s="6"/>
      <c r="C4" s="7"/>
      <c r="D4" s="7"/>
      <c r="E4" s="7"/>
      <c r="F4" s="7"/>
      <c r="G4" s="7"/>
      <c r="H4" s="7"/>
      <c r="I4" s="7"/>
      <c r="J4" s="7"/>
      <c r="K4" s="8"/>
    </row>
    <row r="5" spans="2:11" ht="12.75" x14ac:dyDescent="0.2">
      <c r="B5" s="6"/>
      <c r="C5" s="7"/>
      <c r="D5" s="7"/>
      <c r="E5" s="7"/>
      <c r="F5" s="7"/>
      <c r="G5" s="7"/>
      <c r="H5" s="7"/>
      <c r="I5" s="7"/>
      <c r="J5" s="7"/>
      <c r="K5" s="8"/>
    </row>
    <row r="6" spans="2:11" ht="12.75" x14ac:dyDescent="0.2">
      <c r="B6" s="6"/>
      <c r="C6" s="7"/>
      <c r="D6" s="7"/>
      <c r="E6" s="7"/>
      <c r="F6" s="7"/>
      <c r="G6" s="7"/>
      <c r="H6" s="7"/>
      <c r="I6" s="7"/>
      <c r="J6" s="7"/>
      <c r="K6" s="8"/>
    </row>
    <row r="7" spans="2:11" ht="12.75" x14ac:dyDescent="0.2">
      <c r="B7" s="6"/>
      <c r="C7" s="7"/>
      <c r="D7" s="7"/>
      <c r="E7" s="7"/>
      <c r="F7" s="7"/>
      <c r="G7" s="7"/>
      <c r="H7" s="7"/>
      <c r="I7" s="7"/>
      <c r="J7" s="7"/>
      <c r="K7" s="8"/>
    </row>
    <row r="8" spans="2:11" ht="12.75" x14ac:dyDescent="0.2">
      <c r="B8" s="6"/>
      <c r="C8" s="7"/>
      <c r="D8" s="7"/>
      <c r="E8" s="7"/>
      <c r="F8" s="7"/>
      <c r="G8" s="7"/>
      <c r="H8" s="7"/>
      <c r="I8" s="7"/>
      <c r="J8" s="7"/>
      <c r="K8" s="8"/>
    </row>
    <row r="9" spans="2:11" ht="12.75" x14ac:dyDescent="0.2">
      <c r="B9" s="6"/>
      <c r="C9" s="7"/>
      <c r="D9" s="7"/>
      <c r="E9" s="7"/>
      <c r="F9" s="7"/>
      <c r="G9" s="7"/>
      <c r="H9" s="7"/>
      <c r="I9" s="7"/>
      <c r="J9" s="7"/>
      <c r="K9" s="8"/>
    </row>
    <row r="10" spans="2:11" ht="12.75" x14ac:dyDescent="0.2">
      <c r="B10" s="80"/>
      <c r="C10" s="81"/>
      <c r="D10" s="50"/>
      <c r="E10" s="14"/>
      <c r="F10" s="58"/>
      <c r="G10" s="58"/>
      <c r="H10" s="58"/>
      <c r="I10" s="58"/>
      <c r="J10" s="58"/>
      <c r="K10" s="59"/>
    </row>
    <row r="11" spans="2:11" ht="12.75" x14ac:dyDescent="0.2">
      <c r="B11" s="80"/>
      <c r="C11" s="81"/>
      <c r="D11" s="51"/>
      <c r="E11" s="25"/>
      <c r="F11" s="60"/>
      <c r="G11" s="60"/>
      <c r="H11" s="60"/>
      <c r="I11" s="60"/>
      <c r="J11" s="60"/>
      <c r="K11" s="61"/>
    </row>
    <row r="12" spans="2:11" ht="12.75" x14ac:dyDescent="0.2">
      <c r="B12" s="80"/>
      <c r="C12" s="81"/>
      <c r="D12" s="51"/>
      <c r="E12" s="25"/>
      <c r="F12" s="60"/>
      <c r="G12" s="60"/>
      <c r="H12" s="60"/>
      <c r="I12" s="60"/>
      <c r="J12" s="60"/>
      <c r="K12" s="61"/>
    </row>
    <row r="13" spans="2:11" ht="12.75" x14ac:dyDescent="0.2">
      <c r="B13" s="80"/>
      <c r="C13" s="81"/>
      <c r="D13" s="51"/>
      <c r="E13" s="25"/>
      <c r="F13" s="60"/>
      <c r="G13" s="60"/>
      <c r="H13" s="60"/>
      <c r="I13" s="60"/>
      <c r="J13" s="60"/>
      <c r="K13" s="61"/>
    </row>
    <row r="14" spans="2:11" ht="12.75" x14ac:dyDescent="0.2">
      <c r="B14" s="80"/>
      <c r="C14" s="81"/>
      <c r="D14" s="51"/>
      <c r="E14" s="25"/>
      <c r="F14" s="60"/>
      <c r="G14" s="60"/>
      <c r="H14" s="60"/>
      <c r="I14" s="60"/>
      <c r="J14" s="60"/>
      <c r="K14" s="61"/>
    </row>
    <row r="15" spans="2:11" ht="12.75" x14ac:dyDescent="0.2">
      <c r="B15" s="80"/>
      <c r="C15" s="81"/>
      <c r="D15" s="51"/>
      <c r="E15" s="25"/>
      <c r="F15" s="60"/>
      <c r="G15" s="60"/>
      <c r="H15" s="60"/>
      <c r="I15" s="60"/>
      <c r="J15" s="60"/>
      <c r="K15" s="61"/>
    </row>
    <row r="16" spans="2:11" ht="12.75" customHeight="1" x14ac:dyDescent="0.2">
      <c r="B16" s="80"/>
      <c r="C16" s="81"/>
      <c r="D16" s="51"/>
      <c r="E16" s="25"/>
      <c r="F16" s="60"/>
      <c r="G16" s="60"/>
      <c r="H16" s="60"/>
      <c r="I16" s="60"/>
      <c r="J16" s="60"/>
      <c r="K16" s="61"/>
    </row>
    <row r="17" spans="2:11" ht="13.5" customHeight="1" thickBot="1" x14ac:dyDescent="0.25">
      <c r="B17" s="80"/>
      <c r="C17" s="81"/>
      <c r="D17" s="51"/>
      <c r="E17" s="25"/>
      <c r="F17" s="60"/>
      <c r="G17" s="60"/>
      <c r="H17" s="60"/>
      <c r="I17" s="60"/>
      <c r="J17" s="60"/>
      <c r="K17" s="61"/>
    </row>
    <row r="18" spans="2:11" ht="13.5" thickBot="1" x14ac:dyDescent="0.25">
      <c r="B18" s="80"/>
      <c r="C18" s="81"/>
      <c r="D18" s="51"/>
      <c r="E18" s="15"/>
      <c r="F18" s="62" t="s">
        <v>10</v>
      </c>
      <c r="G18" s="63"/>
      <c r="H18" s="63"/>
      <c r="I18" s="63"/>
      <c r="J18" s="63"/>
      <c r="K18" s="64"/>
    </row>
    <row r="19" spans="2:11" ht="13.5" customHeight="1" thickBot="1" x14ac:dyDescent="0.25">
      <c r="B19" s="6"/>
      <c r="C19" s="7"/>
      <c r="D19" s="7"/>
      <c r="E19" s="7"/>
      <c r="F19" s="65" t="s">
        <v>19</v>
      </c>
      <c r="G19" s="66"/>
      <c r="H19" s="66"/>
      <c r="I19" s="66"/>
      <c r="J19" s="66"/>
      <c r="K19" s="67"/>
    </row>
    <row r="20" spans="2:11" ht="13.5" customHeight="1" thickBot="1" x14ac:dyDescent="0.25">
      <c r="B20" s="82" t="s">
        <v>20</v>
      </c>
      <c r="C20" s="83"/>
      <c r="D20" s="83"/>
      <c r="E20" s="84"/>
      <c r="F20" s="68"/>
      <c r="G20" s="69"/>
      <c r="H20" s="69"/>
      <c r="I20" s="69"/>
      <c r="J20" s="69"/>
      <c r="K20" s="70"/>
    </row>
    <row r="21" spans="2:11" ht="44.1" customHeight="1" x14ac:dyDescent="0.2">
      <c r="B21" s="21" t="s">
        <v>0</v>
      </c>
      <c r="C21" s="22" t="s">
        <v>8</v>
      </c>
      <c r="D21" s="29" t="s">
        <v>9</v>
      </c>
      <c r="E21" s="9" t="s">
        <v>14</v>
      </c>
      <c r="F21" s="68"/>
      <c r="G21" s="69"/>
      <c r="H21" s="69"/>
      <c r="I21" s="69"/>
      <c r="J21" s="69"/>
      <c r="K21" s="70"/>
    </row>
    <row r="22" spans="2:11" ht="36.75" customHeight="1" x14ac:dyDescent="0.2">
      <c r="B22" s="2" t="s">
        <v>4</v>
      </c>
      <c r="C22" s="10">
        <v>4.36E-2</v>
      </c>
      <c r="D22" s="1" t="str">
        <f>IF(C22&gt;0.0671,"FORA DO LIMITE",IF(C22&lt;=0.0671,"OK"))</f>
        <v>OK</v>
      </c>
      <c r="E22" s="11"/>
      <c r="F22" s="71"/>
      <c r="G22" s="72"/>
      <c r="H22" s="72"/>
      <c r="I22" s="72"/>
      <c r="J22" s="72"/>
      <c r="K22" s="73"/>
    </row>
    <row r="23" spans="2:11" ht="37.5" customHeight="1" x14ac:dyDescent="0.2">
      <c r="B23" s="2" t="s">
        <v>5</v>
      </c>
      <c r="C23" s="10">
        <v>3.0000000000000001E-3</v>
      </c>
      <c r="D23" s="1" t="str">
        <f>IF(C23&gt;0.0075,"FORA DO LIMITE",IF(C23&lt;=0.0075,"OK"))</f>
        <v>OK</v>
      </c>
      <c r="E23" s="5"/>
      <c r="F23" s="74" t="s">
        <v>11</v>
      </c>
      <c r="G23" s="75"/>
      <c r="H23" s="75"/>
      <c r="I23" s="75"/>
      <c r="J23" s="75"/>
      <c r="K23" s="76"/>
    </row>
    <row r="24" spans="2:11" ht="48" customHeight="1" x14ac:dyDescent="0.2">
      <c r="B24" s="2" t="s">
        <v>3</v>
      </c>
      <c r="C24" s="10">
        <v>1.2E-2</v>
      </c>
      <c r="D24" s="1" t="str">
        <f>IF(C24&gt;0.0174,"FORA DO LIMITE",IF(C24&lt;=0.0174,"OK"))</f>
        <v>OK</v>
      </c>
      <c r="E24" s="27" t="str">
        <f>IF(D22="FORA DO LIMITE","VERIFICAR ITENS",IF(D23="FORA DO LIMITE","VERIFICAR ITENS",IF(D24="FORA DO LIMITE","VERIFICAR ITENS",IF(D25="FORA DO LIMITE","VERIFICAR ITENS",IF(D26="FORA DO LIMITE","VERIFICAR ITENS",IF(D29="FORA DO LIMITE","VERIFICAR ITENS",IF(C31&lt;0.2418,"",IF(C33&gt;0.2418,"JUSTIFICAR COMPOSIÇÃO DE BDI","OK"))))))))</f>
        <v/>
      </c>
      <c r="F24" s="77"/>
      <c r="G24" s="78"/>
      <c r="H24" s="78"/>
      <c r="I24" s="78"/>
      <c r="J24" s="78"/>
      <c r="K24" s="79"/>
    </row>
    <row r="25" spans="2:11" ht="50.25" customHeight="1" x14ac:dyDescent="0.2">
      <c r="B25" s="2" t="s">
        <v>2</v>
      </c>
      <c r="C25" s="10">
        <v>9.9000000000000008E-3</v>
      </c>
      <c r="D25" s="19" t="str">
        <f>IF(C25&gt;0.0117,"FORA DO LIMITE",IF(C25&lt;=0.0117,"OK"))</f>
        <v>OK</v>
      </c>
      <c r="E25" s="37" t="str">
        <f>IF(E24="VERIFICAR ITENS","BDI INCORRETO","BDI OK")</f>
        <v>BDI OK</v>
      </c>
      <c r="F25" s="85" t="s">
        <v>12</v>
      </c>
      <c r="G25" s="85"/>
      <c r="H25" s="85"/>
      <c r="I25" s="85"/>
      <c r="J25" s="85"/>
      <c r="K25" s="86"/>
    </row>
    <row r="26" spans="2:11" ht="48.75" customHeight="1" x14ac:dyDescent="0.2">
      <c r="B26" s="2" t="s">
        <v>6</v>
      </c>
      <c r="C26" s="10">
        <v>8.0399999999999999E-2</v>
      </c>
      <c r="D26" s="19" t="str">
        <f>IF(C26&gt;0.094,"FORA DO LIMITE",IF(C26&lt;=0.094,"OK"))</f>
        <v>OK</v>
      </c>
      <c r="E26" s="26"/>
      <c r="F26" s="85"/>
      <c r="G26" s="85"/>
      <c r="H26" s="85"/>
      <c r="I26" s="85"/>
      <c r="J26" s="85"/>
      <c r="K26" s="86"/>
    </row>
    <row r="27" spans="2:11" ht="50.25" customHeight="1" x14ac:dyDescent="0.2">
      <c r="B27" s="16" t="s">
        <v>7</v>
      </c>
      <c r="C27" s="10">
        <v>3.6499999999999998E-2</v>
      </c>
      <c r="D27" s="19" t="s">
        <v>13</v>
      </c>
      <c r="E27" s="36"/>
      <c r="F27" s="85"/>
      <c r="G27" s="85"/>
      <c r="H27" s="85"/>
      <c r="I27" s="85"/>
      <c r="J27" s="85"/>
      <c r="K27" s="86"/>
    </row>
    <row r="28" spans="2:11" ht="55.5" customHeight="1" x14ac:dyDescent="0.2">
      <c r="B28" s="45" t="s">
        <v>18</v>
      </c>
      <c r="C28" s="46">
        <v>0.02</v>
      </c>
      <c r="D28" s="47" t="s">
        <v>13</v>
      </c>
      <c r="E28" s="26"/>
      <c r="F28" s="87"/>
      <c r="G28" s="87"/>
      <c r="H28" s="87"/>
      <c r="I28" s="87"/>
      <c r="J28" s="87"/>
      <c r="K28" s="88"/>
    </row>
    <row r="29" spans="2:11" ht="51.75" customHeight="1" thickBot="1" x14ac:dyDescent="0.25">
      <c r="B29" s="16" t="s">
        <v>21</v>
      </c>
      <c r="C29" s="10">
        <v>0.03</v>
      </c>
      <c r="D29" s="1" t="str">
        <f>IF(C29&lt;0.02,"FORA DO LIMITE",IF(C29&gt;0.05,"FORA DO LIMITE","OK"))</f>
        <v>OK</v>
      </c>
      <c r="E29" s="48"/>
      <c r="F29" s="74"/>
      <c r="G29" s="94"/>
      <c r="H29" s="94"/>
      <c r="I29" s="94"/>
      <c r="J29" s="94"/>
      <c r="K29" s="95"/>
    </row>
    <row r="30" spans="2:11" ht="13.5" thickBot="1" x14ac:dyDescent="0.25">
      <c r="B30" s="91" t="s">
        <v>15</v>
      </c>
      <c r="C30" s="92"/>
      <c r="D30" s="93"/>
      <c r="E30" s="49"/>
      <c r="F30" s="96"/>
      <c r="G30" s="97"/>
      <c r="H30" s="97"/>
      <c r="I30" s="97"/>
      <c r="J30" s="97"/>
      <c r="K30" s="98"/>
    </row>
    <row r="31" spans="2:11" ht="26.25" customHeight="1" thickBot="1" x14ac:dyDescent="0.25">
      <c r="B31" s="31" t="s">
        <v>16</v>
      </c>
      <c r="C31" s="89">
        <f>((1+C22+C23+C24)*(1+C25)*(1+C26))/(1-(C27+C29))-1</f>
        <v>0.23731567568934131</v>
      </c>
      <c r="D31" s="90"/>
      <c r="E31" s="33"/>
      <c r="F31" s="34"/>
      <c r="G31" s="34"/>
      <c r="H31" s="7"/>
      <c r="I31" s="7"/>
      <c r="J31" s="7"/>
      <c r="K31" s="7"/>
    </row>
    <row r="32" spans="2:11" ht="13.5" thickBot="1" x14ac:dyDescent="0.25">
      <c r="B32" s="91" t="s">
        <v>17</v>
      </c>
      <c r="C32" s="92"/>
      <c r="D32" s="93"/>
      <c r="E32" s="32"/>
      <c r="F32" s="32"/>
      <c r="G32" s="32"/>
      <c r="H32" s="7"/>
      <c r="I32" s="7"/>
      <c r="J32" s="7"/>
      <c r="K32" s="7"/>
    </row>
    <row r="33" spans="2:11" ht="24" customHeight="1" thickBot="1" x14ac:dyDescent="0.25">
      <c r="B33" s="31" t="s">
        <v>16</v>
      </c>
      <c r="C33" s="89">
        <f>ROUND((((1+C22+C23+C24)*(1+C25)*(1+C26))/(1-(C27+C28+C29))-1),4)</f>
        <v>0.26440000000000002</v>
      </c>
      <c r="D33" s="90"/>
      <c r="E33" s="33"/>
      <c r="F33" s="30"/>
      <c r="G33" s="7"/>
      <c r="H33" s="7"/>
      <c r="I33" s="7"/>
      <c r="J33" s="7"/>
      <c r="K33" s="7"/>
    </row>
    <row r="34" spans="2:11" ht="12.75" x14ac:dyDescent="0.2">
      <c r="B34" s="12"/>
      <c r="C34" s="18"/>
      <c r="D34" s="12"/>
      <c r="E34" s="13"/>
      <c r="F34" s="30"/>
      <c r="G34" s="7"/>
      <c r="H34" s="7"/>
      <c r="I34" s="7"/>
      <c r="J34" s="7"/>
      <c r="K34" s="7"/>
    </row>
    <row r="35" spans="2:11" ht="12.75" x14ac:dyDescent="0.2"/>
    <row r="36" spans="2:11" ht="12.75" hidden="1" x14ac:dyDescent="0.2"/>
    <row r="37" spans="2:11" ht="12.75" hidden="1" x14ac:dyDescent="0.2"/>
    <row r="38" spans="2:11" ht="12.75" hidden="1" customHeight="1" x14ac:dyDescent="0.2"/>
  </sheetData>
  <sheetProtection selectLockedCells="1"/>
  <mergeCells count="21">
    <mergeCell ref="C31:D31"/>
    <mergeCell ref="C33:D33"/>
    <mergeCell ref="B30:D30"/>
    <mergeCell ref="B32:D32"/>
    <mergeCell ref="F29:K30"/>
    <mergeCell ref="F25:K28"/>
    <mergeCell ref="B11:C11"/>
    <mergeCell ref="B12:C12"/>
    <mergeCell ref="B13:C13"/>
    <mergeCell ref="B14:C14"/>
    <mergeCell ref="B15:C15"/>
    <mergeCell ref="B2:K3"/>
    <mergeCell ref="F10:K17"/>
    <mergeCell ref="F18:K18"/>
    <mergeCell ref="F19:K22"/>
    <mergeCell ref="F23:K24"/>
    <mergeCell ref="B16:C16"/>
    <mergeCell ref="B17:C17"/>
    <mergeCell ref="B18:C18"/>
    <mergeCell ref="B20:E20"/>
    <mergeCell ref="B10:C10"/>
  </mergeCells>
  <conditionalFormatting sqref="D34 D22:D27 D29">
    <cfRule type="cellIs" dxfId="27" priority="21" stopIfTrue="1" operator="equal">
      <formula>"OK"</formula>
    </cfRule>
    <cfRule type="cellIs" dxfId="26" priority="22" stopIfTrue="1" operator="equal">
      <formula>"FORA DO LIMITE"</formula>
    </cfRule>
  </conditionalFormatting>
  <conditionalFormatting sqref="E24">
    <cfRule type="expression" dxfId="25" priority="1">
      <formula>$E$24="VERIFICAR VALOR DO BDI SEM CPRB"</formula>
    </cfRule>
    <cfRule type="cellIs" dxfId="24" priority="4" operator="equal">
      <formula>"JUSTIFICAR COMPOSIÇÃO DE BDI"</formula>
    </cfRule>
    <cfRule type="cellIs" dxfId="23" priority="7" operator="equal">
      <formula>"VERIFICAR ITENS"</formula>
    </cfRule>
  </conditionalFormatting>
  <conditionalFormatting sqref="E25">
    <cfRule type="cellIs" dxfId="22" priority="6" operator="equal">
      <formula>"BDI OK"</formula>
    </cfRule>
    <cfRule type="containsText" dxfId="21" priority="9" operator="containsText" text="BDI INCORRETO">
      <formula>NOT(ISERROR(SEARCH("BDI INCORRETO",E25)))</formula>
    </cfRule>
  </conditionalFormatting>
  <conditionalFormatting sqref="F31">
    <cfRule type="cellIs" dxfId="20" priority="12" stopIfTrue="1" operator="equal">
      <formula>"OK"</formula>
    </cfRule>
    <cfRule type="cellIs" dxfId="19" priority="13" stopIfTrue="1" operator="equal">
      <formula>"FORA DA FAIXA"</formula>
    </cfRule>
    <cfRule type="cellIs" dxfId="18" priority="14" stopIfTrue="1" operator="equal">
      <formula>"VERIFICAR ITENS"</formula>
    </cfRule>
  </conditionalFormatting>
  <conditionalFormatting sqref="C31 C33">
    <cfRule type="expression" dxfId="17" priority="2">
      <formula>$E$25="BDI INCORRETO"</formula>
    </cfRule>
    <cfRule type="expression" dxfId="16" priority="3">
      <formula>$E$25="BDI OK"</formula>
    </cfRule>
  </conditionalFormatting>
  <printOptions horizontalCentered="1"/>
  <pageMargins left="0.19685039370078741" right="0.19685039370078741" top="0.9055118110236221" bottom="0.59055118110236227" header="0.15748031496062992" footer="0.51181102362204722"/>
  <pageSetup paperSize="9" scale="86" orientation="portrait" r:id="rId1"/>
  <headerFooter alignWithMargins="0">
    <oddHeader>&amp;L
&amp;G&amp;R&amp;G</oddHeader>
    <oddFooter>&amp;CRua Nilton Baldo, 744 Letra A – Bairro Paquetá - CEP 31.330-660 – Belo Horizonte / Minas Gerais.
Endereço Eletrônico: ottawaeng@terra.com.br – Telefax (31) 3418-2175 – CNPJ: 04.472.311/0001-04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  <pageSetUpPr fitToPage="1"/>
  </sheetPr>
  <dimension ref="B1:K35"/>
  <sheetViews>
    <sheetView showGridLines="0" tabSelected="1" zoomScaleSheetLayoutView="100" workbookViewId="0">
      <selection activeCell="B28" sqref="B28:D28"/>
    </sheetView>
  </sheetViews>
  <sheetFormatPr defaultColWidth="0" defaultRowHeight="0" customHeight="1" zeroHeight="1" x14ac:dyDescent="0.2"/>
  <cols>
    <col min="1" max="1" width="3" customWidth="1"/>
    <col min="2" max="2" width="21.5703125" customWidth="1"/>
    <col min="3" max="3" width="8.140625" bestFit="1" customWidth="1"/>
    <col min="4" max="4" width="11.28515625" bestFit="1" customWidth="1"/>
    <col min="5" max="5" width="18.5703125" customWidth="1"/>
    <col min="6" max="10" width="9.140625" customWidth="1"/>
    <col min="11" max="11" width="7.28515625" customWidth="1"/>
    <col min="12" max="12" width="3.7109375" customWidth="1"/>
  </cols>
  <sheetData>
    <row r="1" spans="2:11" ht="13.5" thickBot="1" x14ac:dyDescent="0.25"/>
    <row r="2" spans="2:11" ht="12.75" x14ac:dyDescent="0.2">
      <c r="B2" s="52" t="s">
        <v>1</v>
      </c>
      <c r="C2" s="53"/>
      <c r="D2" s="53"/>
      <c r="E2" s="53"/>
      <c r="F2" s="53"/>
      <c r="G2" s="53"/>
      <c r="H2" s="53"/>
      <c r="I2" s="53"/>
      <c r="J2" s="53"/>
      <c r="K2" s="54"/>
    </row>
    <row r="3" spans="2:11" ht="13.5" thickBot="1" x14ac:dyDescent="0.25">
      <c r="B3" s="55"/>
      <c r="C3" s="56"/>
      <c r="D3" s="56"/>
      <c r="E3" s="56"/>
      <c r="F3" s="56"/>
      <c r="G3" s="56"/>
      <c r="H3" s="56"/>
      <c r="I3" s="56"/>
      <c r="J3" s="56"/>
      <c r="K3" s="57"/>
    </row>
    <row r="4" spans="2:11" ht="12.75" x14ac:dyDescent="0.2">
      <c r="B4" s="6"/>
      <c r="C4" s="7"/>
      <c r="D4" s="7"/>
      <c r="E4" s="7"/>
      <c r="F4" s="7"/>
      <c r="G4" s="7"/>
      <c r="H4" s="7"/>
      <c r="I4" s="7"/>
      <c r="J4" s="7"/>
      <c r="K4" s="8"/>
    </row>
    <row r="5" spans="2:11" ht="12.75" x14ac:dyDescent="0.2">
      <c r="B5" s="6"/>
      <c r="C5" s="7"/>
      <c r="D5" s="7"/>
      <c r="E5" s="7"/>
      <c r="F5" s="7"/>
      <c r="G5" s="7"/>
      <c r="H5" s="7"/>
      <c r="I5" s="7"/>
      <c r="J5" s="7"/>
      <c r="K5" s="8"/>
    </row>
    <row r="6" spans="2:11" ht="12.75" x14ac:dyDescent="0.2">
      <c r="B6" s="6"/>
      <c r="C6" s="7"/>
      <c r="D6" s="7"/>
      <c r="E6" s="7"/>
      <c r="F6" s="7"/>
      <c r="G6" s="7"/>
      <c r="H6" s="7"/>
      <c r="I6" s="7"/>
      <c r="J6" s="7"/>
      <c r="K6" s="8"/>
    </row>
    <row r="7" spans="2:11" ht="12.75" x14ac:dyDescent="0.2">
      <c r="B7" s="6"/>
      <c r="C7" s="7"/>
      <c r="D7" s="7"/>
      <c r="E7" s="7"/>
      <c r="F7" s="7"/>
      <c r="G7" s="7"/>
      <c r="H7" s="7"/>
      <c r="I7" s="7"/>
      <c r="J7" s="7"/>
      <c r="K7" s="8"/>
    </row>
    <row r="8" spans="2:11" ht="12.75" x14ac:dyDescent="0.2">
      <c r="B8" s="6"/>
      <c r="C8" s="7"/>
      <c r="D8" s="7"/>
      <c r="E8" s="7"/>
      <c r="F8" s="7"/>
      <c r="G8" s="7"/>
      <c r="H8" s="7"/>
      <c r="I8" s="7"/>
      <c r="J8" s="7"/>
      <c r="K8" s="8"/>
    </row>
    <row r="9" spans="2:11" ht="12.75" x14ac:dyDescent="0.2">
      <c r="B9" s="6"/>
      <c r="C9" s="7"/>
      <c r="D9" s="7"/>
      <c r="E9" s="7"/>
      <c r="F9" s="7"/>
      <c r="G9" s="7"/>
      <c r="H9" s="7"/>
      <c r="I9" s="7"/>
      <c r="J9" s="7"/>
      <c r="K9" s="8"/>
    </row>
    <row r="10" spans="2:11" ht="12.75" x14ac:dyDescent="0.2">
      <c r="B10" s="80"/>
      <c r="C10" s="81"/>
      <c r="D10" s="50"/>
      <c r="E10" s="7"/>
      <c r="F10" s="99"/>
      <c r="G10" s="58"/>
      <c r="H10" s="58"/>
      <c r="I10" s="58"/>
      <c r="J10" s="58"/>
      <c r="K10" s="59"/>
    </row>
    <row r="11" spans="2:11" ht="12.75" x14ac:dyDescent="0.2">
      <c r="B11" s="80"/>
      <c r="C11" s="81"/>
      <c r="D11" s="51"/>
      <c r="E11" s="7"/>
      <c r="F11" s="100"/>
      <c r="G11" s="60"/>
      <c r="H11" s="60"/>
      <c r="I11" s="60"/>
      <c r="J11" s="60"/>
      <c r="K11" s="61"/>
    </row>
    <row r="12" spans="2:11" ht="12.75" x14ac:dyDescent="0.2">
      <c r="B12" s="80"/>
      <c r="C12" s="81"/>
      <c r="D12" s="51"/>
      <c r="E12" s="7"/>
      <c r="F12" s="100"/>
      <c r="G12" s="60"/>
      <c r="H12" s="60"/>
      <c r="I12" s="60"/>
      <c r="J12" s="60"/>
      <c r="K12" s="61"/>
    </row>
    <row r="13" spans="2:11" ht="12.75" x14ac:dyDescent="0.2">
      <c r="B13" s="80"/>
      <c r="C13" s="81"/>
      <c r="D13" s="51"/>
      <c r="E13" s="7"/>
      <c r="F13" s="100"/>
      <c r="G13" s="60"/>
      <c r="H13" s="60"/>
      <c r="I13" s="60"/>
      <c r="J13" s="60"/>
      <c r="K13" s="61"/>
    </row>
    <row r="14" spans="2:11" ht="12.75" x14ac:dyDescent="0.2">
      <c r="B14" s="80"/>
      <c r="C14" s="81"/>
      <c r="D14" s="51"/>
      <c r="E14" s="7"/>
      <c r="F14" s="100"/>
      <c r="G14" s="60"/>
      <c r="H14" s="60"/>
      <c r="I14" s="60"/>
      <c r="J14" s="60"/>
      <c r="K14" s="61"/>
    </row>
    <row r="15" spans="2:11" ht="12.75" x14ac:dyDescent="0.2">
      <c r="B15" s="80"/>
      <c r="C15" s="81"/>
      <c r="D15" s="51"/>
      <c r="E15" s="7"/>
      <c r="F15" s="100"/>
      <c r="G15" s="60"/>
      <c r="H15" s="60"/>
      <c r="I15" s="60"/>
      <c r="J15" s="60"/>
      <c r="K15" s="61"/>
    </row>
    <row r="16" spans="2:11" ht="12.75" x14ac:dyDescent="0.2">
      <c r="B16" s="80"/>
      <c r="C16" s="81"/>
      <c r="D16" s="51"/>
      <c r="E16" s="7"/>
      <c r="F16" s="100"/>
      <c r="G16" s="60"/>
      <c r="H16" s="60"/>
      <c r="I16" s="60"/>
      <c r="J16" s="60"/>
      <c r="K16" s="61"/>
    </row>
    <row r="17" spans="2:11" ht="13.5" thickBot="1" x14ac:dyDescent="0.25">
      <c r="B17" s="80"/>
      <c r="C17" s="81"/>
      <c r="D17" s="51"/>
      <c r="E17" s="7"/>
      <c r="F17" s="100"/>
      <c r="G17" s="60"/>
      <c r="H17" s="60"/>
      <c r="I17" s="60"/>
      <c r="J17" s="60"/>
      <c r="K17" s="61"/>
    </row>
    <row r="18" spans="2:11" ht="13.5" thickBot="1" x14ac:dyDescent="0.25">
      <c r="B18" s="80"/>
      <c r="C18" s="81"/>
      <c r="D18" s="51"/>
      <c r="E18" s="7"/>
      <c r="F18" s="62" t="s">
        <v>10</v>
      </c>
      <c r="G18" s="63"/>
      <c r="H18" s="63"/>
      <c r="I18" s="63"/>
      <c r="J18" s="63"/>
      <c r="K18" s="64"/>
    </row>
    <row r="19" spans="2:11" ht="13.5" customHeight="1" thickBot="1" x14ac:dyDescent="0.25">
      <c r="B19" s="23"/>
      <c r="C19" s="24"/>
      <c r="D19" s="7"/>
      <c r="E19" s="7"/>
      <c r="F19" s="104" t="s">
        <v>19</v>
      </c>
      <c r="G19" s="105"/>
      <c r="H19" s="105"/>
      <c r="I19" s="105"/>
      <c r="J19" s="105"/>
      <c r="K19" s="106"/>
    </row>
    <row r="20" spans="2:11" ht="44.1" customHeight="1" x14ac:dyDescent="0.2">
      <c r="B20" s="21" t="s">
        <v>0</v>
      </c>
      <c r="C20" s="22" t="s">
        <v>8</v>
      </c>
      <c r="D20" s="3" t="s">
        <v>9</v>
      </c>
      <c r="E20" s="4" t="s">
        <v>14</v>
      </c>
      <c r="F20" s="107"/>
      <c r="G20" s="108"/>
      <c r="H20" s="108"/>
      <c r="I20" s="108"/>
      <c r="J20" s="108"/>
      <c r="K20" s="109"/>
    </row>
    <row r="21" spans="2:11" ht="36.75" customHeight="1" x14ac:dyDescent="0.2">
      <c r="B21" s="2" t="s">
        <v>4</v>
      </c>
      <c r="C21" s="10">
        <v>3.1E-2</v>
      </c>
      <c r="D21" s="1" t="str">
        <f>IF(C21&gt;0.0449,"FORA DO LIMITE",IF(C21&lt;=0.0449,"OK"))</f>
        <v>OK</v>
      </c>
      <c r="E21" s="11"/>
      <c r="F21" s="107"/>
      <c r="G21" s="108"/>
      <c r="H21" s="108"/>
      <c r="I21" s="108"/>
      <c r="J21" s="108"/>
      <c r="K21" s="109"/>
    </row>
    <row r="22" spans="2:11" ht="37.5" customHeight="1" x14ac:dyDescent="0.2">
      <c r="B22" s="2" t="s">
        <v>5</v>
      </c>
      <c r="C22" s="10">
        <v>3.0000000000000001E-3</v>
      </c>
      <c r="D22" s="1" t="str">
        <f>IF(C22&gt;0.0082,"FORA DO LIMITE",IF(C22&lt;=0.0082,"OK"))</f>
        <v>OK</v>
      </c>
      <c r="E22" s="5"/>
      <c r="F22" s="110" t="s">
        <v>11</v>
      </c>
      <c r="G22" s="75"/>
      <c r="H22" s="75"/>
      <c r="I22" s="75"/>
      <c r="J22" s="75"/>
      <c r="K22" s="76"/>
    </row>
    <row r="23" spans="2:11" ht="39" customHeight="1" x14ac:dyDescent="0.2">
      <c r="B23" s="2" t="s">
        <v>3</v>
      </c>
      <c r="C23" s="10">
        <v>5.5999999999999999E-3</v>
      </c>
      <c r="D23" s="1" t="str">
        <f>IF(C23&gt;0.0089,"FORA DO LIMITE",IF(C23&lt;=0.0089,"OK"))</f>
        <v>OK</v>
      </c>
      <c r="E23" s="38"/>
      <c r="F23" s="77"/>
      <c r="G23" s="78"/>
      <c r="H23" s="78"/>
      <c r="I23" s="78"/>
      <c r="J23" s="78"/>
      <c r="K23" s="79"/>
    </row>
    <row r="24" spans="2:11" ht="50.25" customHeight="1" x14ac:dyDescent="0.2">
      <c r="B24" s="2" t="s">
        <v>2</v>
      </c>
      <c r="C24" s="10">
        <v>8.5000000000000006E-3</v>
      </c>
      <c r="D24" s="1" t="str">
        <f>IF(C24&gt;0.0085,"FORA DO LIMITE",IF(C24&lt;=0.0085,"OK"))</f>
        <v>OK</v>
      </c>
      <c r="E24" s="5" t="str">
        <f>IF(E23="VERIFICAR ITENS","BDI INCORRETO","BDI OK")</f>
        <v>BDI OK</v>
      </c>
      <c r="F24" s="111" t="s">
        <v>12</v>
      </c>
      <c r="G24" s="85"/>
      <c r="H24" s="85"/>
      <c r="I24" s="85"/>
      <c r="J24" s="85"/>
      <c r="K24" s="86"/>
    </row>
    <row r="25" spans="2:11" ht="48.75" customHeight="1" x14ac:dyDescent="0.2">
      <c r="B25" s="2" t="s">
        <v>6</v>
      </c>
      <c r="C25" s="10">
        <v>5.11E-2</v>
      </c>
      <c r="D25" s="1" t="str">
        <f>IF(C25&gt;0.0511,"FORA DO LIMITE",IF(C25&lt;=0.0511,"OK"))</f>
        <v>OK</v>
      </c>
      <c r="E25" s="28"/>
      <c r="F25" s="111"/>
      <c r="G25" s="85"/>
      <c r="H25" s="85"/>
      <c r="I25" s="85"/>
      <c r="J25" s="85"/>
      <c r="K25" s="86"/>
    </row>
    <row r="26" spans="2:11" ht="50.25" customHeight="1" x14ac:dyDescent="0.2">
      <c r="B26" s="41" t="s">
        <v>7</v>
      </c>
      <c r="C26" s="39">
        <v>3.6499999999999998E-2</v>
      </c>
      <c r="D26" s="40" t="s">
        <v>13</v>
      </c>
      <c r="E26" s="28"/>
      <c r="F26" s="111"/>
      <c r="G26" s="85"/>
      <c r="H26" s="85"/>
      <c r="I26" s="85"/>
      <c r="J26" s="85"/>
      <c r="K26" s="86"/>
    </row>
    <row r="27" spans="2:11" ht="59.25" customHeight="1" thickBot="1" x14ac:dyDescent="0.25">
      <c r="B27" s="42" t="s">
        <v>18</v>
      </c>
      <c r="C27" s="43">
        <v>0.02</v>
      </c>
      <c r="D27" s="44" t="s">
        <v>13</v>
      </c>
      <c r="E27" s="28"/>
      <c r="F27" s="112"/>
      <c r="G27" s="87"/>
      <c r="H27" s="87"/>
      <c r="I27" s="87"/>
      <c r="J27" s="87"/>
      <c r="K27" s="88"/>
    </row>
    <row r="28" spans="2:11" ht="52.5" customHeight="1" thickBot="1" x14ac:dyDescent="0.25">
      <c r="B28" s="113" t="s">
        <v>15</v>
      </c>
      <c r="C28" s="114"/>
      <c r="D28" s="115"/>
      <c r="E28" s="35"/>
      <c r="F28" s="101"/>
      <c r="G28" s="102"/>
      <c r="H28" s="102"/>
      <c r="I28" s="102"/>
      <c r="J28" s="102"/>
      <c r="K28" s="103"/>
    </row>
    <row r="29" spans="2:11" ht="36" customHeight="1" thickBot="1" x14ac:dyDescent="0.25">
      <c r="B29" s="31" t="s">
        <v>16</v>
      </c>
      <c r="C29" s="89">
        <f>((1+C21+C22+C23)*(1+C24)*(1+C25))/(1-(C26))-1</f>
        <v>0.14375891049299394</v>
      </c>
      <c r="D29" s="90"/>
      <c r="E29" s="20"/>
      <c r="F29" s="30"/>
      <c r="G29" s="7"/>
      <c r="H29" s="7"/>
      <c r="I29" s="7"/>
      <c r="J29" s="7"/>
      <c r="K29" s="7"/>
    </row>
    <row r="30" spans="2:11" ht="27.75" customHeight="1" thickBot="1" x14ac:dyDescent="0.25">
      <c r="B30" s="91" t="s">
        <v>17</v>
      </c>
      <c r="C30" s="92"/>
      <c r="D30" s="93"/>
      <c r="E30" s="20"/>
      <c r="F30" s="30"/>
      <c r="G30" s="7"/>
      <c r="H30" s="7"/>
      <c r="I30" s="7"/>
      <c r="J30" s="7"/>
      <c r="K30" s="7"/>
    </row>
    <row r="31" spans="2:11" ht="51.75" customHeight="1" thickBot="1" x14ac:dyDescent="0.25">
      <c r="B31" s="31" t="s">
        <v>16</v>
      </c>
      <c r="C31" s="89">
        <f>ROUND((((1+C21+C22+C23)*(1+C24)*(1+C25))/(1-(C26+C27))-1),4)</f>
        <v>0.16800000000000001</v>
      </c>
      <c r="D31" s="90"/>
      <c r="E31" s="20"/>
      <c r="F31" s="30"/>
      <c r="G31" s="7"/>
      <c r="H31" s="7"/>
      <c r="I31" s="7"/>
      <c r="J31" s="7"/>
      <c r="K31" s="7"/>
    </row>
    <row r="32" spans="2:11" ht="12.75" x14ac:dyDescent="0.2">
      <c r="B32" s="17"/>
      <c r="C32" s="18"/>
      <c r="D32" s="17"/>
    </row>
    <row r="33" ht="18.75" hidden="1" customHeight="1" thickBot="1" x14ac:dyDescent="0.25"/>
    <row r="34" ht="12.75" hidden="1" x14ac:dyDescent="0.2"/>
    <row r="35" ht="12.75" hidden="1" customHeight="1" x14ac:dyDescent="0.2"/>
  </sheetData>
  <sheetProtection selectLockedCells="1"/>
  <mergeCells count="20">
    <mergeCell ref="C31:D31"/>
    <mergeCell ref="B30:D30"/>
    <mergeCell ref="F28:K28"/>
    <mergeCell ref="B18:C18"/>
    <mergeCell ref="F18:K18"/>
    <mergeCell ref="F19:K21"/>
    <mergeCell ref="F22:K23"/>
    <mergeCell ref="F24:K27"/>
    <mergeCell ref="B28:D28"/>
    <mergeCell ref="C29:D29"/>
    <mergeCell ref="B2:K3"/>
    <mergeCell ref="F10:K17"/>
    <mergeCell ref="B11:C11"/>
    <mergeCell ref="B12:C12"/>
    <mergeCell ref="B13:C13"/>
    <mergeCell ref="B14:C14"/>
    <mergeCell ref="B15:C15"/>
    <mergeCell ref="B16:C16"/>
    <mergeCell ref="B17:C17"/>
    <mergeCell ref="B10:C10"/>
  </mergeCells>
  <conditionalFormatting sqref="E23">
    <cfRule type="expression" dxfId="15" priority="10">
      <formula>$E$23="VERIFICAR VALOR DO BDI SEM CPRB"</formula>
    </cfRule>
    <cfRule type="cellIs" dxfId="14" priority="16" stopIfTrue="1" operator="equal">
      <formula>"VERIFICAR ITENS"</formula>
    </cfRule>
    <cfRule type="cellIs" dxfId="13" priority="17" stopIfTrue="1" operator="equal">
      <formula>"JUSTIFICAR COMPOSIÇÃO DE BDI"</formula>
    </cfRule>
  </conditionalFormatting>
  <conditionalFormatting sqref="C29 C31">
    <cfRule type="expression" dxfId="12" priority="13">
      <formula>$E$24="BDI INCORRETO"</formula>
    </cfRule>
    <cfRule type="expression" dxfId="11" priority="14">
      <formula>$E$24="BDI OK"</formula>
    </cfRule>
  </conditionalFormatting>
  <conditionalFormatting sqref="E24">
    <cfRule type="expression" dxfId="10" priority="11">
      <formula>$E$24="BDI OK"</formula>
    </cfRule>
    <cfRule type="expression" dxfId="9" priority="12">
      <formula>$E$24="BDI INCORRETO"</formula>
    </cfRule>
  </conditionalFormatting>
  <conditionalFormatting sqref="D21">
    <cfRule type="expression" dxfId="8" priority="8">
      <formula>$D$21:$D$25="FORA DO LIMITE"</formula>
    </cfRule>
    <cfRule type="expression" dxfId="7" priority="9">
      <formula>$D$21:$D$25="OK"</formula>
    </cfRule>
  </conditionalFormatting>
  <conditionalFormatting sqref="D22">
    <cfRule type="expression" dxfId="6" priority="6">
      <formula>$D$22="FORA DO LIMITE"</formula>
    </cfRule>
    <cfRule type="expression" dxfId="5" priority="7">
      <formula>$D$22="OK"</formula>
    </cfRule>
  </conditionalFormatting>
  <conditionalFormatting sqref="D23">
    <cfRule type="expression" dxfId="4" priority="4">
      <formula>$D$23="FORA DO LIMITE"</formula>
    </cfRule>
    <cfRule type="expression" dxfId="3" priority="5">
      <formula>$D$23="OK"</formula>
    </cfRule>
  </conditionalFormatting>
  <conditionalFormatting sqref="D24">
    <cfRule type="expression" dxfId="2" priority="3">
      <formula>$D$24="OK"</formula>
    </cfRule>
  </conditionalFormatting>
  <conditionalFormatting sqref="D25">
    <cfRule type="expression" dxfId="1" priority="1">
      <formula>$D$25="FORA DO LIMITE"</formula>
    </cfRule>
    <cfRule type="expression" dxfId="0" priority="2">
      <formula>$D$25="OK"</formula>
    </cfRule>
  </conditionalFormatting>
  <printOptions horizontalCentered="1"/>
  <pageMargins left="0.19685039370078741" right="0.19685039370078741" top="0.9055118110236221" bottom="0.59055118110236227" header="0.15748031496062992" footer="0.51181102362204722"/>
  <pageSetup paperSize="9" scale="87" orientation="portrait" r:id="rId1"/>
  <headerFooter alignWithMargins="0">
    <oddHeader>&amp;L
&amp;G&amp;R&amp;G</oddHeader>
    <oddFooter xml:space="preserve">&amp;CRua Nilton Baldo, 744 Letra A – Bairro Paquetá - CEP 31.330-660 – Belo Horizonte / Minas Gerais.
Endereço Eletrônico: ottawaeng@terra.com.br – Telefax (31) 3418-2175 – CNPJ: 04.472.311/0001-04&amp;R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BDI SERVIÇOS</vt:lpstr>
      <vt:lpstr>BDI REDUZIDO - MATERIAIS</vt:lpstr>
    </vt:vector>
  </TitlesOfParts>
  <Company>Caixa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Dácio Chagas</cp:lastModifiedBy>
  <cp:lastPrinted>2020-09-02T19:55:22Z</cp:lastPrinted>
  <dcterms:created xsi:type="dcterms:W3CDTF">2013-10-21T17:25:14Z</dcterms:created>
  <dcterms:modified xsi:type="dcterms:W3CDTF">2020-09-03T12:06:25Z</dcterms:modified>
</cp:coreProperties>
</file>