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LICITAÇÃO\EDITAIS\CONCORRENCIA\____Minutas\468-2025 - Projeto executivo Supiriri\"/>
    </mc:Choice>
  </mc:AlternateContent>
  <xr:revisionPtr revIDLastSave="0" documentId="8_{FB32831B-398E-405A-8C6B-5DEAC5B6BD14}" xr6:coauthVersionLast="36" xr6:coauthVersionMax="36" xr10:uidLastSave="{00000000-0000-0000-0000-000000000000}"/>
  <bookViews>
    <workbookView xWindow="0" yWindow="0" windowWidth="28800" windowHeight="10905" tabRatio="500" xr2:uid="{00000000-000D-0000-FFFF-FFFF00000000}"/>
  </bookViews>
  <sheets>
    <sheet name="Sheet1" sheetId="1" r:id="rId1"/>
  </sheets>
  <definedNames>
    <definedName name="_xlnm.Print_Area" localSheetId="0">Sheet1!$A$1:$H$59</definedName>
    <definedName name="Print_Area_0" localSheetId="0">Sheet1!$A$1:$H$39</definedName>
    <definedName name="Print_Area_0_0" localSheetId="0">Sheet1!$A$1:$H$35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1" l="1"/>
  <c r="C69" i="1"/>
  <c r="G67" i="1"/>
  <c r="E67" i="1"/>
  <c r="G66" i="1"/>
  <c r="E66" i="1"/>
  <c r="G65" i="1"/>
  <c r="E65" i="1"/>
  <c r="G64" i="1"/>
  <c r="E64" i="1"/>
  <c r="G63" i="1"/>
  <c r="G69" i="1" s="1"/>
  <c r="E63" i="1"/>
  <c r="E69" i="1" s="1"/>
  <c r="H52" i="1"/>
  <c r="H51" i="1"/>
  <c r="H50" i="1"/>
  <c r="H49" i="1"/>
  <c r="H48" i="1"/>
  <c r="H47" i="1"/>
  <c r="H46" i="1"/>
  <c r="H45" i="1"/>
  <c r="H44" i="1"/>
  <c r="H32" i="1"/>
  <c r="G32" i="1"/>
  <c r="H31" i="1"/>
  <c r="G31" i="1"/>
  <c r="H30" i="1"/>
  <c r="G30" i="1"/>
  <c r="G29" i="1"/>
  <c r="H29" i="1" s="1"/>
  <c r="G28" i="1"/>
  <c r="H28" i="1" s="1"/>
  <c r="H27" i="1"/>
  <c r="H33" i="1" s="1"/>
  <c r="G27" i="1"/>
  <c r="H23" i="1"/>
  <c r="G23" i="1"/>
  <c r="G22" i="1"/>
  <c r="H22" i="1" s="1"/>
  <c r="G21" i="1"/>
  <c r="H21" i="1" s="1"/>
  <c r="G20" i="1"/>
  <c r="H20" i="1" s="1"/>
  <c r="H19" i="1"/>
  <c r="G19" i="1"/>
  <c r="G18" i="1"/>
  <c r="H18" i="1" s="1"/>
  <c r="H17" i="1"/>
  <c r="G17" i="1"/>
  <c r="G13" i="1"/>
  <c r="C13" i="1"/>
  <c r="H13" i="1" s="1"/>
  <c r="G12" i="1"/>
  <c r="C12" i="1"/>
  <c r="H12" i="1" s="1"/>
  <c r="H11" i="1"/>
  <c r="G11" i="1"/>
  <c r="C11" i="1"/>
  <c r="G10" i="1"/>
  <c r="C10" i="1"/>
  <c r="H10" i="1" s="1"/>
  <c r="G9" i="1"/>
  <c r="C9" i="1"/>
  <c r="H9" i="1" s="1"/>
  <c r="G8" i="1"/>
  <c r="C8" i="1"/>
  <c r="H8" i="1" s="1"/>
  <c r="H7" i="1"/>
  <c r="G7" i="1"/>
  <c r="C7" i="1"/>
  <c r="G6" i="1"/>
  <c r="C6" i="1"/>
  <c r="H6" i="1" s="1"/>
  <c r="G5" i="1"/>
  <c r="C5" i="1"/>
  <c r="H5" i="1" s="1"/>
  <c r="H24" i="1" l="1"/>
  <c r="H14" i="1"/>
  <c r="H35" i="1" s="1"/>
  <c r="H36" i="1" l="1"/>
  <c r="H37" i="1"/>
</calcChain>
</file>

<file path=xl/sharedStrings.xml><?xml version="1.0" encoding="utf-8"?>
<sst xmlns="http://schemas.openxmlformats.org/spreadsheetml/2006/main" count="143" uniqueCount="116">
  <si>
    <t>PLANILHA ORÇAMENTÁRIA DO PROJETO EXECUTIVO</t>
  </si>
  <si>
    <t>ANEXO III</t>
  </si>
  <si>
    <t>Item</t>
  </si>
  <si>
    <t>Descrição</t>
  </si>
  <si>
    <t>Quant.</t>
  </si>
  <si>
    <t>Unid.</t>
  </si>
  <si>
    <t>Valor Unitário (R$)</t>
  </si>
  <si>
    <t>Referência</t>
  </si>
  <si>
    <t>Valor Unitário SABESP sem BDI (R$)</t>
  </si>
  <si>
    <t>Valor Total (R$)</t>
  </si>
  <si>
    <t>Recursos humanos</t>
  </si>
  <si>
    <t>1.1</t>
  </si>
  <si>
    <t>Coordenador</t>
  </si>
  <si>
    <t>h</t>
  </si>
  <si>
    <t>SABESP 74000002</t>
  </si>
  <si>
    <t>1.2</t>
  </si>
  <si>
    <t>Engenheiro hidráulico pleno</t>
  </si>
  <si>
    <t>SABESP 74000004</t>
  </si>
  <si>
    <t>1.3</t>
  </si>
  <si>
    <t>Engenheiro geotécnico pleno</t>
  </si>
  <si>
    <t>1.4</t>
  </si>
  <si>
    <t>Engenheiro civil pleno</t>
  </si>
  <si>
    <t>1.5</t>
  </si>
  <si>
    <t>Engenheiro civil júnior</t>
  </si>
  <si>
    <t>SABESP 74000005</t>
  </si>
  <si>
    <t>1.6</t>
  </si>
  <si>
    <t>Desenhista técnico (Cadista)</t>
  </si>
  <si>
    <t>SABESP 74000018</t>
  </si>
  <si>
    <t>1.7</t>
  </si>
  <si>
    <t>Auxiliar técnico</t>
  </si>
  <si>
    <t>SABESP 74000009</t>
  </si>
  <si>
    <t>1.8</t>
  </si>
  <si>
    <t>Auxiliar administrativo</t>
  </si>
  <si>
    <t>SABESP 74000078</t>
  </si>
  <si>
    <t>1.9</t>
  </si>
  <si>
    <t>Secretária plena - Nível superior</t>
  </si>
  <si>
    <t>SABESP 74000077</t>
  </si>
  <si>
    <t>TOTAL PARCIAL (1) (R$)</t>
  </si>
  <si>
    <t>Recursos materiais</t>
  </si>
  <si>
    <t>2.1</t>
  </si>
  <si>
    <t>Cópia xerográfica tamanho A4</t>
  </si>
  <si>
    <t>un.</t>
  </si>
  <si>
    <t>SABESP 74000082</t>
  </si>
  <si>
    <t>2.2</t>
  </si>
  <si>
    <t>Plotagem sulfite preto e branco A4</t>
  </si>
  <si>
    <t>SABESP 74000098</t>
  </si>
  <si>
    <t>2.3</t>
  </si>
  <si>
    <t>Plotagem sulfite colorido A4</t>
  </si>
  <si>
    <t>SABESP 74000103</t>
  </si>
  <si>
    <t>2.4</t>
  </si>
  <si>
    <t>Plotagem sulfite colorido A1</t>
  </si>
  <si>
    <t>SABESP 74000100</t>
  </si>
  <si>
    <t>2.5</t>
  </si>
  <si>
    <t>Encadernação com espiral com capa plástica transparente e contra capa plástica opaca acima de 100 folhas</t>
  </si>
  <si>
    <t>vol.</t>
  </si>
  <si>
    <t>SABESP 74000105</t>
  </si>
  <si>
    <t>2.6</t>
  </si>
  <si>
    <t>Refeição</t>
  </si>
  <si>
    <t>SABESP 74000113</t>
  </si>
  <si>
    <t>2.7</t>
  </si>
  <si>
    <t>Transporte em veículos do grupo hatch de 1.0 a 1.6</t>
  </si>
  <si>
    <t>km</t>
  </si>
  <si>
    <t>SABESP 74000574</t>
  </si>
  <si>
    <t>TOTAL PARCIAL (2) (R$)</t>
  </si>
  <si>
    <t>Serviços de campo</t>
  </si>
  <si>
    <t>3.1</t>
  </si>
  <si>
    <t>Mobilização, instalação e desmobilização por equipe / equipamento, inclusive transporte até 60 km - Sondagem a percussão com equipamento manual</t>
  </si>
  <si>
    <t>SABESP 74000374</t>
  </si>
  <si>
    <t>3.2</t>
  </si>
  <si>
    <t>Acréscimo de transporte para distância acima de 60 km - Sondagem a percussão com equipamento manual</t>
  </si>
  <si>
    <t>SABESP 74000375</t>
  </si>
  <si>
    <t>3.3</t>
  </si>
  <si>
    <t>Perfuração com equipamento de sondagem manual, diâmetro 2 1/2 polegadas: Furo com um ensaio de penetração SPT  a cada metro - Sondagem a percussão com equipamento manual</t>
  </si>
  <si>
    <t>m</t>
  </si>
  <si>
    <t>SABESP 74000376</t>
  </si>
  <si>
    <t>3.4</t>
  </si>
  <si>
    <t>Ensaio de penetração SPT - Sondagem a percussão com equipamento manual</t>
  </si>
  <si>
    <t>SABESP 74000378</t>
  </si>
  <si>
    <t>3.5</t>
  </si>
  <si>
    <t>Deslocamento de equipamento entre furos acima de 50 metros até 100 metros, inclusive reinstalação – Sondagem a percussão com equipamento manual</t>
  </si>
  <si>
    <t>SABESP 74000379</t>
  </si>
  <si>
    <t>3.6</t>
  </si>
  <si>
    <t>Levantamento planialtimétrico e cadastral de áreas especiais de 3.001 até 10.000 m²</t>
  </si>
  <si>
    <t>ha</t>
  </si>
  <si>
    <t>SABESP 74000128</t>
  </si>
  <si>
    <t>TOTAL PARCIAL (3) (R$)</t>
  </si>
  <si>
    <t>TOTAL PARCIAL GERAL (R$)</t>
  </si>
  <si>
    <t>BDI 21,15 %</t>
  </si>
  <si>
    <t>TOTAL GERAL (R$)</t>
  </si>
  <si>
    <r>
      <rPr>
        <sz val="10"/>
        <color rgb="FF000000"/>
        <rFont val="Tahoma"/>
        <family val="2"/>
        <charset val="1"/>
      </rPr>
      <t xml:space="preserve">Obs.: Preços unitários foram extraídos do Banco de Preços SABESP para Estudos, Projetos e Serviços de Apoio – Data Base Janeiro/2025
</t>
    </r>
    <r>
      <rPr>
        <b/>
        <sz val="10"/>
        <color rgb="FF000000"/>
        <rFont val="Tahoma"/>
        <family val="2"/>
        <charset val="1"/>
      </rPr>
      <t>Considerando que nas tabelas referenciais da SABESP já está incluído um valor de BDI, para elaborar o presente orçamento foi excluído o valor referente a esse BDI do custo referencial da SABESP e aplicado o BDI adotado pelo SAAE de 21,15%</t>
    </r>
  </si>
  <si>
    <t>MEMORIAL JUSTIFICATIVO – QUANTIDADES</t>
  </si>
  <si>
    <t>RECURSOS HUMANOS</t>
  </si>
  <si>
    <t>Profissional</t>
  </si>
  <si>
    <t>Quantidade</t>
  </si>
  <si>
    <t>Horas/dia</t>
  </si>
  <si>
    <t>Dias/semana</t>
  </si>
  <si>
    <t>Semanas/mês</t>
  </si>
  <si>
    <t>Meses</t>
  </si>
  <si>
    <t>Total de horas</t>
  </si>
  <si>
    <t>RECURSOS MATERIAIS</t>
  </si>
  <si>
    <t>- Para a impressão em formato A4 (PB) estimamos aproximadamente 1.800 unidades, para a impressão em formato A4 (Colorido) estimamos aproximadamente 200 unidades, para a plotagem em formato A1 estimamos a quantidade de 160 unidades</t>
  </si>
  <si>
    <t xml:space="preserve">- Estimamos que o presente projeto deverá conter 08 volumes de Levantamentos Topográficos / 08 volumes de anteprojetos / 08 volumes do Projeto Executivo e 08 volumes do Pacote Técnico. </t>
  </si>
  <si>
    <t>- Estimamos que 02 profissionais realizarão 01 visita quinzenal para tratar do projeto durante o período de 09 meses, totalizando 36 refeições</t>
  </si>
  <si>
    <t>- Para o cálculo do transporte com veículo leve estimamos que serão realizadas 02 visitas mensais para tratar do projeto, durante o período de 09 meses, percorrendo cerca de 150 Km em cada trecho</t>
  </si>
  <si>
    <t>SERVIÇOS DE CAMPO</t>
  </si>
  <si>
    <t xml:space="preserve"> - Para os Serviços de Campo estimamos que será necessária a mobilização de 01 equipe de sondagem, durante 20 dias, para a execução de 123 furos de sondagem com profundidade estimada de 10,00 m para cada um, e também a execução de aproximadamente 13,84 Ha de levantamento planialtimétrico cadastral.</t>
  </si>
  <si>
    <t>LOCAL</t>
  </si>
  <si>
    <t>EXTENSÃO</t>
  </si>
  <si>
    <t>PONTOS DE SONDAGEM</t>
  </si>
  <si>
    <t>LARGURA DA AVENIDA</t>
  </si>
  <si>
    <t>LEVANTAMENTO TOPOGRÁFICO</t>
  </si>
  <si>
    <t>Av. Afonso Vergueiro</t>
  </si>
  <si>
    <t>Avenida Gal Osório</t>
  </si>
  <si>
    <t>Av. Armando Sales de Oliveira</t>
  </si>
  <si>
    <t>Rua Francisco Scarpa</t>
  </si>
  <si>
    <t>Rua Padre Luiz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</si>
</sst>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0" fillId="0" borderId="0" xfId="0" applyNumberFormat="1" applyFont="1" applyAlignment="1" applyProtection="1">
      <alignment vertical="center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4" fontId="0" fillId="0" borderId="1" xfId="0" applyNumberFormat="1" applyFont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0" fillId="0" borderId="1" xfId="0" applyNumberFormat="1" applyFont="1" applyBorder="1" applyAlignment="1" applyProtection="1">
      <alignment vertical="center"/>
    </xf>
    <xf numFmtId="4" fontId="0" fillId="0" borderId="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Normal="100" workbookViewId="0">
      <selection activeCell="J8" sqref="J8"/>
    </sheetView>
  </sheetViews>
  <sheetFormatPr defaultColWidth="8.7109375" defaultRowHeight="15" x14ac:dyDescent="0.25"/>
  <cols>
    <col min="1" max="1" width="6.7109375" style="11" customWidth="1"/>
    <col min="2" max="2" width="29.42578125" style="12" customWidth="1"/>
    <col min="3" max="3" width="12" style="13" customWidth="1"/>
    <col min="4" max="4" width="9.28515625" style="13" customWidth="1"/>
    <col min="5" max="5" width="12.28515625" style="13" customWidth="1"/>
    <col min="6" max="6" width="18.85546875" style="13" customWidth="1"/>
    <col min="7" max="8" width="15.28515625" style="13" customWidth="1"/>
  </cols>
  <sheetData>
    <row r="1" spans="1:8" s="15" customFormat="1" ht="17.25" x14ac:dyDescent="0.25">
      <c r="A1" s="10" t="s">
        <v>0</v>
      </c>
      <c r="B1" s="10"/>
      <c r="C1" s="10"/>
      <c r="D1" s="10"/>
      <c r="E1" s="10"/>
      <c r="F1" s="10"/>
      <c r="G1" s="10"/>
      <c r="H1" s="14" t="s">
        <v>1</v>
      </c>
    </row>
    <row r="2" spans="1:8" s="15" customFormat="1" ht="17.25" x14ac:dyDescent="0.25">
      <c r="A2" s="9"/>
      <c r="B2" s="9"/>
      <c r="C2" s="9"/>
      <c r="D2" s="9"/>
      <c r="E2" s="9"/>
      <c r="F2" s="9"/>
      <c r="G2" s="9"/>
      <c r="H2" s="9"/>
    </row>
    <row r="3" spans="1:8" s="15" customFormat="1" ht="45" x14ac:dyDescent="0.25">
      <c r="A3" s="16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</row>
    <row r="4" spans="1:8" s="15" customFormat="1" x14ac:dyDescent="0.25">
      <c r="A4" s="19">
        <v>1</v>
      </c>
      <c r="B4" s="20" t="s">
        <v>10</v>
      </c>
      <c r="C4" s="21"/>
      <c r="D4" s="21"/>
      <c r="E4" s="21"/>
      <c r="F4" s="21"/>
      <c r="G4" s="21"/>
      <c r="H4" s="21"/>
    </row>
    <row r="5" spans="1:8" s="15" customFormat="1" x14ac:dyDescent="0.25">
      <c r="A5" s="22" t="s">
        <v>11</v>
      </c>
      <c r="B5" s="23" t="s">
        <v>12</v>
      </c>
      <c r="C5" s="24">
        <f t="shared" ref="C5:C13" si="0">H44</f>
        <v>360</v>
      </c>
      <c r="D5" s="24" t="s">
        <v>13</v>
      </c>
      <c r="E5" s="24">
        <v>504.69</v>
      </c>
      <c r="F5" s="24" t="s">
        <v>14</v>
      </c>
      <c r="G5" s="24">
        <f t="shared" ref="G5:G13" si="1">E5*0.72</f>
        <v>363.3768</v>
      </c>
      <c r="H5" s="25">
        <f t="shared" ref="H5:H13" si="2">C5*G5</f>
        <v>130815.648</v>
      </c>
    </row>
    <row r="6" spans="1:8" s="15" customFormat="1" x14ac:dyDescent="0.25">
      <c r="A6" s="22" t="s">
        <v>15</v>
      </c>
      <c r="B6" s="23" t="s">
        <v>16</v>
      </c>
      <c r="C6" s="24">
        <f t="shared" si="0"/>
        <v>320</v>
      </c>
      <c r="D6" s="24" t="s">
        <v>13</v>
      </c>
      <c r="E6" s="24">
        <v>230.19</v>
      </c>
      <c r="F6" s="24" t="s">
        <v>17</v>
      </c>
      <c r="G6" s="24">
        <f t="shared" si="1"/>
        <v>165.73679999999999</v>
      </c>
      <c r="H6" s="25">
        <f t="shared" si="2"/>
        <v>53035.775999999998</v>
      </c>
    </row>
    <row r="7" spans="1:8" s="15" customFormat="1" x14ac:dyDescent="0.25">
      <c r="A7" s="22" t="s">
        <v>18</v>
      </c>
      <c r="B7" s="23" t="s">
        <v>19</v>
      </c>
      <c r="C7" s="24">
        <f t="shared" si="0"/>
        <v>160</v>
      </c>
      <c r="D7" s="24" t="s">
        <v>13</v>
      </c>
      <c r="E7" s="24">
        <v>230.19</v>
      </c>
      <c r="F7" s="24" t="s">
        <v>17</v>
      </c>
      <c r="G7" s="24">
        <f t="shared" si="1"/>
        <v>165.73679999999999</v>
      </c>
      <c r="H7" s="25">
        <f t="shared" si="2"/>
        <v>26517.887999999999</v>
      </c>
    </row>
    <row r="8" spans="1:8" s="15" customFormat="1" x14ac:dyDescent="0.25">
      <c r="A8" s="22" t="s">
        <v>20</v>
      </c>
      <c r="B8" s="23" t="s">
        <v>21</v>
      </c>
      <c r="C8" s="24">
        <f t="shared" si="0"/>
        <v>720</v>
      </c>
      <c r="D8" s="24" t="s">
        <v>13</v>
      </c>
      <c r="E8" s="24">
        <v>230.19</v>
      </c>
      <c r="F8" s="24" t="s">
        <v>17</v>
      </c>
      <c r="G8" s="24">
        <f t="shared" si="1"/>
        <v>165.73679999999999</v>
      </c>
      <c r="H8" s="25">
        <f t="shared" si="2"/>
        <v>119330.49599999998</v>
      </c>
    </row>
    <row r="9" spans="1:8" s="15" customFormat="1" x14ac:dyDescent="0.25">
      <c r="A9" s="22" t="s">
        <v>22</v>
      </c>
      <c r="B9" s="23" t="s">
        <v>23</v>
      </c>
      <c r="C9" s="24">
        <f t="shared" si="0"/>
        <v>1440</v>
      </c>
      <c r="D9" s="24" t="s">
        <v>13</v>
      </c>
      <c r="E9" s="24">
        <v>216.2</v>
      </c>
      <c r="F9" s="24" t="s">
        <v>24</v>
      </c>
      <c r="G9" s="24">
        <f t="shared" si="1"/>
        <v>155.66399999999999</v>
      </c>
      <c r="H9" s="25">
        <f t="shared" si="2"/>
        <v>224156.15999999997</v>
      </c>
    </row>
    <row r="10" spans="1:8" s="15" customFormat="1" x14ac:dyDescent="0.25">
      <c r="A10" s="22" t="s">
        <v>25</v>
      </c>
      <c r="B10" s="23" t="s">
        <v>26</v>
      </c>
      <c r="C10" s="24">
        <f t="shared" si="0"/>
        <v>720</v>
      </c>
      <c r="D10" s="24" t="s">
        <v>13</v>
      </c>
      <c r="E10" s="24">
        <v>76.48</v>
      </c>
      <c r="F10" s="24" t="s">
        <v>27</v>
      </c>
      <c r="G10" s="24">
        <f t="shared" si="1"/>
        <v>55.065600000000003</v>
      </c>
      <c r="H10" s="25">
        <f t="shared" si="2"/>
        <v>39647.232000000004</v>
      </c>
    </row>
    <row r="11" spans="1:8" s="15" customFormat="1" x14ac:dyDescent="0.25">
      <c r="A11" s="22" t="s">
        <v>28</v>
      </c>
      <c r="B11" s="23" t="s">
        <v>29</v>
      </c>
      <c r="C11" s="24">
        <f t="shared" si="0"/>
        <v>360</v>
      </c>
      <c r="D11" s="24" t="s">
        <v>13</v>
      </c>
      <c r="E11" s="24">
        <v>71.260000000000005</v>
      </c>
      <c r="F11" s="24" t="s">
        <v>30</v>
      </c>
      <c r="G11" s="24">
        <f t="shared" si="1"/>
        <v>51.307200000000002</v>
      </c>
      <c r="H11" s="25">
        <f t="shared" si="2"/>
        <v>18470.592000000001</v>
      </c>
    </row>
    <row r="12" spans="1:8" s="15" customFormat="1" x14ac:dyDescent="0.25">
      <c r="A12" s="22" t="s">
        <v>31</v>
      </c>
      <c r="B12" s="23" t="s">
        <v>32</v>
      </c>
      <c r="C12" s="24">
        <f t="shared" si="0"/>
        <v>180</v>
      </c>
      <c r="D12" s="24" t="s">
        <v>13</v>
      </c>
      <c r="E12" s="24">
        <v>46.86</v>
      </c>
      <c r="F12" s="24" t="s">
        <v>33</v>
      </c>
      <c r="G12" s="24">
        <f t="shared" si="1"/>
        <v>33.739199999999997</v>
      </c>
      <c r="H12" s="25">
        <f t="shared" si="2"/>
        <v>6073.0559999999996</v>
      </c>
    </row>
    <row r="13" spans="1:8" s="15" customFormat="1" ht="30" x14ac:dyDescent="0.25">
      <c r="A13" s="22" t="s">
        <v>34</v>
      </c>
      <c r="B13" s="23" t="s">
        <v>35</v>
      </c>
      <c r="C13" s="24">
        <f t="shared" si="0"/>
        <v>180</v>
      </c>
      <c r="D13" s="24" t="s">
        <v>13</v>
      </c>
      <c r="E13" s="24">
        <v>117</v>
      </c>
      <c r="F13" s="24" t="s">
        <v>36</v>
      </c>
      <c r="G13" s="24">
        <f t="shared" si="1"/>
        <v>84.24</v>
      </c>
      <c r="H13" s="25">
        <f t="shared" si="2"/>
        <v>15163.199999999999</v>
      </c>
    </row>
    <row r="14" spans="1:8" s="15" customFormat="1" x14ac:dyDescent="0.25">
      <c r="A14" s="8" t="s">
        <v>37</v>
      </c>
      <c r="B14" s="8"/>
      <c r="C14" s="8"/>
      <c r="D14" s="8"/>
      <c r="E14" s="8"/>
      <c r="F14" s="8"/>
      <c r="G14" s="8"/>
      <c r="H14" s="26">
        <f>SUM(H5:H13)</f>
        <v>633210.04799999972</v>
      </c>
    </row>
    <row r="15" spans="1:8" s="15" customFormat="1" x14ac:dyDescent="0.25">
      <c r="A15" s="8"/>
      <c r="B15" s="8"/>
      <c r="C15" s="8"/>
      <c r="D15" s="8"/>
      <c r="E15" s="8"/>
      <c r="F15" s="8"/>
      <c r="G15" s="8"/>
      <c r="H15" s="8"/>
    </row>
    <row r="16" spans="1:8" s="15" customFormat="1" x14ac:dyDescent="0.25">
      <c r="A16" s="19">
        <v>2</v>
      </c>
      <c r="B16" s="20" t="s">
        <v>38</v>
      </c>
      <c r="C16" s="21"/>
      <c r="D16" s="21"/>
      <c r="E16" s="21"/>
      <c r="F16" s="21"/>
      <c r="G16" s="21"/>
      <c r="H16" s="27"/>
    </row>
    <row r="17" spans="1:8" s="15" customFormat="1" x14ac:dyDescent="0.25">
      <c r="A17" s="22" t="s">
        <v>39</v>
      </c>
      <c r="B17" s="23" t="s">
        <v>40</v>
      </c>
      <c r="C17" s="24">
        <v>100</v>
      </c>
      <c r="D17" s="24" t="s">
        <v>41</v>
      </c>
      <c r="E17" s="24">
        <v>0.3</v>
      </c>
      <c r="F17" s="24" t="s">
        <v>42</v>
      </c>
      <c r="G17" s="24">
        <f t="shared" ref="G17:G23" si="3">E17*0.72</f>
        <v>0.216</v>
      </c>
      <c r="H17" s="25">
        <f t="shared" ref="H17:H23" si="4">C17*G17</f>
        <v>21.6</v>
      </c>
    </row>
    <row r="18" spans="1:8" s="15" customFormat="1" ht="14.1" customHeight="1" x14ac:dyDescent="0.25">
      <c r="A18" s="22" t="s">
        <v>43</v>
      </c>
      <c r="B18" s="23" t="s">
        <v>44</v>
      </c>
      <c r="C18" s="24">
        <v>1800</v>
      </c>
      <c r="D18" s="24" t="s">
        <v>41</v>
      </c>
      <c r="E18" s="24">
        <v>2.0299999999999998</v>
      </c>
      <c r="F18" s="24" t="s">
        <v>45</v>
      </c>
      <c r="G18" s="24">
        <f t="shared" si="3"/>
        <v>1.4615999999999998</v>
      </c>
      <c r="H18" s="25">
        <f t="shared" si="4"/>
        <v>2630.8799999999997</v>
      </c>
    </row>
    <row r="19" spans="1:8" s="15" customFormat="1" x14ac:dyDescent="0.25">
      <c r="A19" s="22" t="s">
        <v>46</v>
      </c>
      <c r="B19" s="23" t="s">
        <v>47</v>
      </c>
      <c r="C19" s="24">
        <v>200</v>
      </c>
      <c r="D19" s="24" t="s">
        <v>41</v>
      </c>
      <c r="E19" s="24">
        <v>2.8</v>
      </c>
      <c r="F19" s="24" t="s">
        <v>48</v>
      </c>
      <c r="G19" s="24">
        <f t="shared" si="3"/>
        <v>2.016</v>
      </c>
      <c r="H19" s="25">
        <f t="shared" si="4"/>
        <v>403.2</v>
      </c>
    </row>
    <row r="20" spans="1:8" s="15" customFormat="1" x14ac:dyDescent="0.25">
      <c r="A20" s="22" t="s">
        <v>49</v>
      </c>
      <c r="B20" s="23" t="s">
        <v>50</v>
      </c>
      <c r="C20" s="24">
        <v>160</v>
      </c>
      <c r="D20" s="24" t="s">
        <v>41</v>
      </c>
      <c r="E20" s="24">
        <v>7.15</v>
      </c>
      <c r="F20" s="24" t="s">
        <v>51</v>
      </c>
      <c r="G20" s="24">
        <f t="shared" si="3"/>
        <v>5.1479999999999997</v>
      </c>
      <c r="H20" s="25">
        <f t="shared" si="4"/>
        <v>823.68</v>
      </c>
    </row>
    <row r="21" spans="1:8" s="15" customFormat="1" ht="60" x14ac:dyDescent="0.25">
      <c r="A21" s="22" t="s">
        <v>52</v>
      </c>
      <c r="B21" s="23" t="s">
        <v>53</v>
      </c>
      <c r="C21" s="24">
        <v>32</v>
      </c>
      <c r="D21" s="24" t="s">
        <v>54</v>
      </c>
      <c r="E21" s="24">
        <v>7</v>
      </c>
      <c r="F21" s="24" t="s">
        <v>55</v>
      </c>
      <c r="G21" s="24">
        <f t="shared" si="3"/>
        <v>5.04</v>
      </c>
      <c r="H21" s="25">
        <f t="shared" si="4"/>
        <v>161.28</v>
      </c>
    </row>
    <row r="22" spans="1:8" s="15" customFormat="1" x14ac:dyDescent="0.25">
      <c r="A22" s="22" t="s">
        <v>56</v>
      </c>
      <c r="B22" s="23" t="s">
        <v>57</v>
      </c>
      <c r="C22" s="24">
        <v>36</v>
      </c>
      <c r="D22" s="24" t="s">
        <v>41</v>
      </c>
      <c r="E22" s="24">
        <v>48.77</v>
      </c>
      <c r="F22" s="24" t="s">
        <v>58</v>
      </c>
      <c r="G22" s="24">
        <f t="shared" si="3"/>
        <v>35.114400000000003</v>
      </c>
      <c r="H22" s="25">
        <f t="shared" si="4"/>
        <v>1264.1184000000001</v>
      </c>
    </row>
    <row r="23" spans="1:8" s="15" customFormat="1" ht="30" x14ac:dyDescent="0.25">
      <c r="A23" s="22" t="s">
        <v>59</v>
      </c>
      <c r="B23" s="23" t="s">
        <v>60</v>
      </c>
      <c r="C23" s="24">
        <v>5400</v>
      </c>
      <c r="D23" s="24" t="s">
        <v>61</v>
      </c>
      <c r="E23" s="24">
        <v>0.82</v>
      </c>
      <c r="F23" s="24" t="s">
        <v>62</v>
      </c>
      <c r="G23" s="24">
        <f t="shared" si="3"/>
        <v>0.59039999999999992</v>
      </c>
      <c r="H23" s="25">
        <f t="shared" si="4"/>
        <v>3188.1599999999994</v>
      </c>
    </row>
    <row r="24" spans="1:8" s="15" customFormat="1" x14ac:dyDescent="0.25">
      <c r="A24" s="8" t="s">
        <v>63</v>
      </c>
      <c r="B24" s="8"/>
      <c r="C24" s="8"/>
      <c r="D24" s="8"/>
      <c r="E24" s="8"/>
      <c r="F24" s="8"/>
      <c r="G24" s="8"/>
      <c r="H24" s="26">
        <f>SUM(H17:H23)</f>
        <v>8492.9183999999987</v>
      </c>
    </row>
    <row r="25" spans="1:8" s="15" customFormat="1" x14ac:dyDescent="0.25">
      <c r="A25" s="8"/>
      <c r="B25" s="8"/>
      <c r="C25" s="8"/>
      <c r="D25" s="8"/>
      <c r="E25" s="8"/>
      <c r="F25" s="8"/>
      <c r="G25" s="8"/>
      <c r="H25" s="8"/>
    </row>
    <row r="26" spans="1:8" s="15" customFormat="1" x14ac:dyDescent="0.25">
      <c r="A26" s="19">
        <v>3</v>
      </c>
      <c r="B26" s="20" t="s">
        <v>64</v>
      </c>
      <c r="C26" s="21"/>
      <c r="D26" s="21"/>
      <c r="E26" s="21"/>
      <c r="F26" s="21"/>
      <c r="G26" s="21"/>
      <c r="H26" s="27"/>
    </row>
    <row r="27" spans="1:8" s="15" customFormat="1" ht="90" x14ac:dyDescent="0.25">
      <c r="A27" s="22" t="s">
        <v>65</v>
      </c>
      <c r="B27" s="23" t="s">
        <v>66</v>
      </c>
      <c r="C27" s="24">
        <v>1</v>
      </c>
      <c r="D27" s="24" t="s">
        <v>41</v>
      </c>
      <c r="E27" s="24">
        <v>2559.9</v>
      </c>
      <c r="F27" s="24" t="s">
        <v>67</v>
      </c>
      <c r="G27" s="24">
        <f t="shared" ref="G27:G32" si="5">E27*0.72</f>
        <v>1843.1279999999999</v>
      </c>
      <c r="H27" s="25">
        <f t="shared" ref="H27:H32" si="6">C27*G27</f>
        <v>1843.1279999999999</v>
      </c>
    </row>
    <row r="28" spans="1:8" s="15" customFormat="1" ht="60" x14ac:dyDescent="0.25">
      <c r="A28" s="22" t="s">
        <v>68</v>
      </c>
      <c r="B28" s="23" t="s">
        <v>69</v>
      </c>
      <c r="C28" s="24">
        <v>205</v>
      </c>
      <c r="D28" s="24" t="s">
        <v>61</v>
      </c>
      <c r="E28" s="24">
        <v>7.95</v>
      </c>
      <c r="F28" s="24" t="s">
        <v>70</v>
      </c>
      <c r="G28" s="24">
        <f t="shared" si="5"/>
        <v>5.7240000000000002</v>
      </c>
      <c r="H28" s="25">
        <f t="shared" si="6"/>
        <v>1173.42</v>
      </c>
    </row>
    <row r="29" spans="1:8" s="15" customFormat="1" ht="105" x14ac:dyDescent="0.25">
      <c r="A29" s="22" t="s">
        <v>71</v>
      </c>
      <c r="B29" s="23" t="s">
        <v>72</v>
      </c>
      <c r="C29" s="24">
        <v>1230</v>
      </c>
      <c r="D29" s="24" t="s">
        <v>73</v>
      </c>
      <c r="E29" s="24">
        <v>103</v>
      </c>
      <c r="F29" s="24" t="s">
        <v>74</v>
      </c>
      <c r="G29" s="24">
        <f t="shared" si="5"/>
        <v>74.16</v>
      </c>
      <c r="H29" s="25">
        <f t="shared" si="6"/>
        <v>91216.8</v>
      </c>
    </row>
    <row r="30" spans="1:8" s="15" customFormat="1" ht="45" x14ac:dyDescent="0.25">
      <c r="A30" s="22" t="s">
        <v>75</v>
      </c>
      <c r="B30" s="23" t="s">
        <v>76</v>
      </c>
      <c r="C30" s="24">
        <v>123</v>
      </c>
      <c r="D30" s="24" t="s">
        <v>41</v>
      </c>
      <c r="E30" s="24">
        <v>135.03</v>
      </c>
      <c r="F30" s="24" t="s">
        <v>77</v>
      </c>
      <c r="G30" s="24">
        <f t="shared" si="5"/>
        <v>97.221599999999995</v>
      </c>
      <c r="H30" s="25">
        <f t="shared" si="6"/>
        <v>11958.256799999999</v>
      </c>
    </row>
    <row r="31" spans="1:8" s="15" customFormat="1" ht="90" x14ac:dyDescent="0.25">
      <c r="A31" s="22" t="s">
        <v>78</v>
      </c>
      <c r="B31" s="23" t="s">
        <v>79</v>
      </c>
      <c r="C31" s="24">
        <v>1</v>
      </c>
      <c r="D31" s="24" t="s">
        <v>41</v>
      </c>
      <c r="E31" s="24">
        <v>257.06</v>
      </c>
      <c r="F31" s="24" t="s">
        <v>80</v>
      </c>
      <c r="G31" s="24">
        <f t="shared" si="5"/>
        <v>185.08320000000001</v>
      </c>
      <c r="H31" s="25">
        <f t="shared" si="6"/>
        <v>185.08320000000001</v>
      </c>
    </row>
    <row r="32" spans="1:8" s="15" customFormat="1" ht="45" x14ac:dyDescent="0.25">
      <c r="A32" s="22" t="s">
        <v>81</v>
      </c>
      <c r="B32" s="23" t="s">
        <v>82</v>
      </c>
      <c r="C32" s="24">
        <v>13.85</v>
      </c>
      <c r="D32" s="24" t="s">
        <v>83</v>
      </c>
      <c r="E32" s="24">
        <v>3746.79</v>
      </c>
      <c r="F32" s="24" t="s">
        <v>84</v>
      </c>
      <c r="G32" s="24">
        <f t="shared" si="5"/>
        <v>2697.6887999999999</v>
      </c>
      <c r="H32" s="25">
        <f t="shared" si="6"/>
        <v>37362.989880000001</v>
      </c>
    </row>
    <row r="33" spans="1:8" s="15" customFormat="1" x14ac:dyDescent="0.25">
      <c r="A33" s="8" t="s">
        <v>85</v>
      </c>
      <c r="B33" s="8"/>
      <c r="C33" s="8"/>
      <c r="D33" s="8"/>
      <c r="E33" s="8"/>
      <c r="F33" s="8"/>
      <c r="G33" s="8"/>
      <c r="H33" s="26">
        <f>SUM(H27:H32)</f>
        <v>143739.67788</v>
      </c>
    </row>
    <row r="34" spans="1:8" s="15" customFormat="1" x14ac:dyDescent="0.25">
      <c r="A34" s="8"/>
      <c r="B34" s="8"/>
      <c r="C34" s="8"/>
      <c r="D34" s="8"/>
      <c r="E34" s="8"/>
      <c r="F34" s="8"/>
      <c r="G34" s="8"/>
      <c r="H34" s="8"/>
    </row>
    <row r="35" spans="1:8" s="15" customFormat="1" x14ac:dyDescent="0.25">
      <c r="A35" s="8" t="s">
        <v>86</v>
      </c>
      <c r="B35" s="8"/>
      <c r="C35" s="8"/>
      <c r="D35" s="8"/>
      <c r="E35" s="8"/>
      <c r="F35" s="8"/>
      <c r="G35" s="8"/>
      <c r="H35" s="26">
        <f>SUM(H5:H33)/2</f>
        <v>785442.64427999977</v>
      </c>
    </row>
    <row r="36" spans="1:8" s="15" customFormat="1" x14ac:dyDescent="0.25">
      <c r="A36" s="8" t="s">
        <v>87</v>
      </c>
      <c r="B36" s="8"/>
      <c r="C36" s="8"/>
      <c r="D36" s="8"/>
      <c r="E36" s="8"/>
      <c r="F36" s="8"/>
      <c r="G36" s="8"/>
      <c r="H36" s="26">
        <f>H35*0.2115</f>
        <v>166121.11926521995</v>
      </c>
    </row>
    <row r="37" spans="1:8" s="15" customFormat="1" ht="17.25" x14ac:dyDescent="0.25">
      <c r="A37" s="7" t="s">
        <v>88</v>
      </c>
      <c r="B37" s="7"/>
      <c r="C37" s="7"/>
      <c r="D37" s="7"/>
      <c r="E37" s="7"/>
      <c r="F37" s="7"/>
      <c r="G37" s="7"/>
      <c r="H37" s="28">
        <f>H35+H36</f>
        <v>951563.76354521979</v>
      </c>
    </row>
    <row r="38" spans="1:8" s="15" customFormat="1" x14ac:dyDescent="0.25">
      <c r="A38" s="11"/>
      <c r="B38" s="12"/>
      <c r="C38" s="13"/>
      <c r="D38" s="13"/>
      <c r="E38" s="13"/>
      <c r="F38" s="13"/>
      <c r="G38" s="13"/>
      <c r="H38" s="13"/>
    </row>
    <row r="39" spans="1:8" s="15" customFormat="1" ht="61.15" customHeight="1" x14ac:dyDescent="0.25">
      <c r="A39" s="6" t="s">
        <v>89</v>
      </c>
      <c r="B39" s="6"/>
      <c r="C39" s="6"/>
      <c r="D39" s="6"/>
      <c r="E39" s="6"/>
      <c r="F39" s="6"/>
      <c r="G39" s="6"/>
      <c r="H39" s="6"/>
    </row>
    <row r="40" spans="1:8" s="15" customFormat="1" ht="61.15" customHeight="1" x14ac:dyDescent="0.25">
      <c r="A40" s="5"/>
      <c r="B40" s="5"/>
      <c r="C40" s="5"/>
      <c r="D40" s="5"/>
      <c r="E40" s="5"/>
      <c r="F40" s="5"/>
      <c r="G40" s="5"/>
      <c r="H40" s="5"/>
    </row>
    <row r="41" spans="1:8" s="15" customFormat="1" x14ac:dyDescent="0.25">
      <c r="A41" s="4" t="s">
        <v>90</v>
      </c>
      <c r="B41" s="4"/>
      <c r="C41" s="4"/>
      <c r="D41" s="4"/>
      <c r="E41" s="4"/>
      <c r="F41" s="4"/>
      <c r="G41" s="4"/>
      <c r="H41" s="4"/>
    </row>
    <row r="42" spans="1:8" s="15" customFormat="1" x14ac:dyDescent="0.25">
      <c r="A42" s="4" t="s">
        <v>91</v>
      </c>
      <c r="B42" s="4"/>
      <c r="C42" s="4"/>
      <c r="D42" s="4"/>
      <c r="E42" s="4"/>
      <c r="F42" s="4"/>
      <c r="G42" s="4"/>
      <c r="H42" s="4"/>
    </row>
    <row r="43" spans="1:8" s="15" customFormat="1" ht="30" x14ac:dyDescent="0.25">
      <c r="A43" s="4" t="s">
        <v>92</v>
      </c>
      <c r="B43" s="4"/>
      <c r="C43" s="16" t="s">
        <v>93</v>
      </c>
      <c r="D43" s="16" t="s">
        <v>94</v>
      </c>
      <c r="E43" s="17" t="s">
        <v>95</v>
      </c>
      <c r="F43" s="17" t="s">
        <v>96</v>
      </c>
      <c r="G43" s="16" t="s">
        <v>97</v>
      </c>
      <c r="H43" s="16" t="s">
        <v>98</v>
      </c>
    </row>
    <row r="44" spans="1:8" s="15" customFormat="1" x14ac:dyDescent="0.25">
      <c r="A44" s="3" t="s">
        <v>12</v>
      </c>
      <c r="B44" s="3"/>
      <c r="C44" s="29">
        <v>1</v>
      </c>
      <c r="D44" s="29">
        <v>2</v>
      </c>
      <c r="E44" s="29">
        <v>5</v>
      </c>
      <c r="F44" s="29">
        <v>4</v>
      </c>
      <c r="G44" s="29">
        <v>9</v>
      </c>
      <c r="H44" s="29">
        <f t="shared" ref="H44:H52" si="7">C44*D44*E44*F44*G44</f>
        <v>360</v>
      </c>
    </row>
    <row r="45" spans="1:8" s="15" customFormat="1" x14ac:dyDescent="0.25">
      <c r="A45" s="3" t="s">
        <v>16</v>
      </c>
      <c r="B45" s="3"/>
      <c r="C45" s="29">
        <v>1</v>
      </c>
      <c r="D45" s="29">
        <v>8</v>
      </c>
      <c r="E45" s="29">
        <v>5</v>
      </c>
      <c r="F45" s="29">
        <v>4</v>
      </c>
      <c r="G45" s="29">
        <v>2</v>
      </c>
      <c r="H45" s="29">
        <f t="shared" si="7"/>
        <v>320</v>
      </c>
    </row>
    <row r="46" spans="1:8" x14ac:dyDescent="0.25">
      <c r="A46" s="3" t="s">
        <v>19</v>
      </c>
      <c r="B46" s="3"/>
      <c r="C46" s="29">
        <v>1</v>
      </c>
      <c r="D46" s="29">
        <v>4</v>
      </c>
      <c r="E46" s="29">
        <v>5</v>
      </c>
      <c r="F46" s="29">
        <v>4</v>
      </c>
      <c r="G46" s="29">
        <v>2</v>
      </c>
      <c r="H46" s="29">
        <f t="shared" si="7"/>
        <v>160</v>
      </c>
    </row>
    <row r="47" spans="1:8" x14ac:dyDescent="0.25">
      <c r="A47" s="3" t="s">
        <v>21</v>
      </c>
      <c r="B47" s="3"/>
      <c r="C47" s="29">
        <v>1</v>
      </c>
      <c r="D47" s="29">
        <v>4</v>
      </c>
      <c r="E47" s="29">
        <v>5</v>
      </c>
      <c r="F47" s="29">
        <v>4</v>
      </c>
      <c r="G47" s="29">
        <v>9</v>
      </c>
      <c r="H47" s="29">
        <f t="shared" si="7"/>
        <v>720</v>
      </c>
    </row>
    <row r="48" spans="1:8" x14ac:dyDescent="0.25">
      <c r="A48" s="3" t="s">
        <v>23</v>
      </c>
      <c r="B48" s="3"/>
      <c r="C48" s="29">
        <v>1</v>
      </c>
      <c r="D48" s="29">
        <v>8</v>
      </c>
      <c r="E48" s="29">
        <v>5</v>
      </c>
      <c r="F48" s="29">
        <v>4</v>
      </c>
      <c r="G48" s="29">
        <v>9</v>
      </c>
      <c r="H48" s="29">
        <f t="shared" si="7"/>
        <v>1440</v>
      </c>
    </row>
    <row r="49" spans="1:8" x14ac:dyDescent="0.25">
      <c r="A49" s="3" t="s">
        <v>26</v>
      </c>
      <c r="B49" s="3"/>
      <c r="C49" s="29">
        <v>1</v>
      </c>
      <c r="D49" s="29">
        <v>4</v>
      </c>
      <c r="E49" s="29">
        <v>5</v>
      </c>
      <c r="F49" s="29">
        <v>4</v>
      </c>
      <c r="G49" s="29">
        <v>9</v>
      </c>
      <c r="H49" s="29">
        <f t="shared" si="7"/>
        <v>720</v>
      </c>
    </row>
    <row r="50" spans="1:8" x14ac:dyDescent="0.25">
      <c r="A50" s="3" t="s">
        <v>29</v>
      </c>
      <c r="B50" s="3"/>
      <c r="C50" s="29">
        <v>1</v>
      </c>
      <c r="D50" s="29">
        <v>2</v>
      </c>
      <c r="E50" s="29">
        <v>5</v>
      </c>
      <c r="F50" s="29">
        <v>4</v>
      </c>
      <c r="G50" s="29">
        <v>9</v>
      </c>
      <c r="H50" s="29">
        <f t="shared" si="7"/>
        <v>360</v>
      </c>
    </row>
    <row r="51" spans="1:8" x14ac:dyDescent="0.25">
      <c r="A51" s="3" t="s">
        <v>32</v>
      </c>
      <c r="B51" s="3"/>
      <c r="C51" s="29">
        <v>1</v>
      </c>
      <c r="D51" s="29">
        <v>1</v>
      </c>
      <c r="E51" s="29">
        <v>5</v>
      </c>
      <c r="F51" s="29">
        <v>4</v>
      </c>
      <c r="G51" s="29">
        <v>9</v>
      </c>
      <c r="H51" s="29">
        <f t="shared" si="7"/>
        <v>180</v>
      </c>
    </row>
    <row r="52" spans="1:8" x14ac:dyDescent="0.25">
      <c r="A52" s="3" t="s">
        <v>35</v>
      </c>
      <c r="B52" s="3"/>
      <c r="C52" s="29">
        <v>1</v>
      </c>
      <c r="D52" s="29">
        <v>1</v>
      </c>
      <c r="E52" s="29">
        <v>5</v>
      </c>
      <c r="F52" s="29">
        <v>4</v>
      </c>
      <c r="G52" s="29">
        <v>9</v>
      </c>
      <c r="H52" s="29">
        <f t="shared" si="7"/>
        <v>180</v>
      </c>
    </row>
    <row r="53" spans="1:8" x14ac:dyDescent="0.25">
      <c r="A53" s="4" t="s">
        <v>99</v>
      </c>
      <c r="B53" s="4"/>
      <c r="C53" s="4"/>
      <c r="D53" s="4"/>
      <c r="E53" s="4"/>
      <c r="F53" s="4"/>
      <c r="G53" s="4"/>
      <c r="H53" s="4"/>
    </row>
    <row r="54" spans="1:8" ht="23.85" customHeight="1" x14ac:dyDescent="0.25">
      <c r="A54" s="2" t="s">
        <v>100</v>
      </c>
      <c r="B54" s="2"/>
      <c r="C54" s="2"/>
      <c r="D54" s="2"/>
      <c r="E54" s="2"/>
      <c r="F54" s="2"/>
      <c r="G54" s="2"/>
      <c r="H54" s="2"/>
    </row>
    <row r="55" spans="1:8" ht="23.85" customHeight="1" x14ac:dyDescent="0.25">
      <c r="A55" s="2" t="s">
        <v>101</v>
      </c>
      <c r="B55" s="2"/>
      <c r="C55" s="2"/>
      <c r="D55" s="2"/>
      <c r="E55" s="2"/>
      <c r="F55" s="2"/>
      <c r="G55" s="2"/>
      <c r="H55" s="2"/>
    </row>
    <row r="56" spans="1:8" ht="23.85" customHeight="1" x14ac:dyDescent="0.25">
      <c r="A56" s="2" t="s">
        <v>102</v>
      </c>
      <c r="B56" s="2"/>
      <c r="C56" s="2"/>
      <c r="D56" s="2"/>
      <c r="E56" s="2"/>
      <c r="F56" s="2"/>
      <c r="G56" s="2"/>
      <c r="H56" s="2"/>
    </row>
    <row r="57" spans="1:8" ht="23.85" customHeight="1" x14ac:dyDescent="0.25">
      <c r="A57" s="2" t="s">
        <v>103</v>
      </c>
      <c r="B57" s="2"/>
      <c r="C57" s="2"/>
      <c r="D57" s="2"/>
      <c r="E57" s="2"/>
      <c r="F57" s="2"/>
      <c r="G57" s="2"/>
      <c r="H57" s="2"/>
    </row>
    <row r="58" spans="1:8" ht="13.9" customHeight="1" x14ac:dyDescent="0.25">
      <c r="A58" s="1" t="s">
        <v>104</v>
      </c>
      <c r="B58" s="1"/>
      <c r="C58" s="1"/>
      <c r="D58" s="1"/>
      <c r="E58" s="1"/>
      <c r="F58" s="1"/>
      <c r="G58" s="1"/>
      <c r="H58" s="1"/>
    </row>
    <row r="59" spans="1:8" ht="35.1" customHeight="1" x14ac:dyDescent="0.25">
      <c r="A59" s="2" t="s">
        <v>105</v>
      </c>
      <c r="B59" s="2"/>
      <c r="C59" s="2"/>
      <c r="D59" s="2"/>
      <c r="E59" s="2"/>
      <c r="F59" s="2"/>
      <c r="G59" s="2"/>
      <c r="H59" s="2"/>
    </row>
    <row r="62" spans="1:8" ht="45" x14ac:dyDescent="0.25">
      <c r="B62" s="16" t="s">
        <v>106</v>
      </c>
      <c r="C62" s="30" t="s">
        <v>107</v>
      </c>
      <c r="D62" s="30"/>
      <c r="E62" s="18" t="s">
        <v>108</v>
      </c>
      <c r="F62" s="18" t="s">
        <v>109</v>
      </c>
      <c r="G62" s="18" t="s">
        <v>110</v>
      </c>
    </row>
    <row r="63" spans="1:8" x14ac:dyDescent="0.25">
      <c r="B63" s="31" t="s">
        <v>111</v>
      </c>
      <c r="C63" s="32">
        <v>1750</v>
      </c>
      <c r="D63" s="33">
        <v>50</v>
      </c>
      <c r="E63" s="33">
        <f>C63/D63</f>
        <v>35</v>
      </c>
      <c r="F63" s="33">
        <v>29</v>
      </c>
      <c r="G63" s="33">
        <f>(C63*F63)/10000</f>
        <v>5.0750000000000002</v>
      </c>
    </row>
    <row r="64" spans="1:8" x14ac:dyDescent="0.25">
      <c r="B64" s="31" t="s">
        <v>112</v>
      </c>
      <c r="C64" s="32">
        <v>1850</v>
      </c>
      <c r="D64" s="33">
        <v>50</v>
      </c>
      <c r="E64" s="33">
        <f>C64/D64</f>
        <v>37</v>
      </c>
      <c r="F64" s="33">
        <v>26</v>
      </c>
      <c r="G64" s="33">
        <f>(C64*F64)/10000</f>
        <v>4.8099999999999996</v>
      </c>
    </row>
    <row r="65" spans="2:7" x14ac:dyDescent="0.25">
      <c r="B65" s="31" t="s">
        <v>113</v>
      </c>
      <c r="C65" s="32">
        <v>1400</v>
      </c>
      <c r="D65" s="33">
        <v>50</v>
      </c>
      <c r="E65" s="33">
        <f>C65/D65</f>
        <v>28</v>
      </c>
      <c r="F65" s="33">
        <v>18</v>
      </c>
      <c r="G65" s="33">
        <f>(C65*F65)/10000</f>
        <v>2.52</v>
      </c>
    </row>
    <row r="66" spans="2:7" x14ac:dyDescent="0.25">
      <c r="B66" s="31" t="s">
        <v>114</v>
      </c>
      <c r="C66" s="32">
        <v>405</v>
      </c>
      <c r="D66" s="33">
        <v>50</v>
      </c>
      <c r="E66" s="33">
        <f>C66/D66</f>
        <v>8.1</v>
      </c>
      <c r="F66" s="33">
        <v>11</v>
      </c>
      <c r="G66" s="33">
        <f>(C66*F66)/10000</f>
        <v>0.44550000000000001</v>
      </c>
    </row>
    <row r="67" spans="2:7" x14ac:dyDescent="0.25">
      <c r="B67" s="31" t="s">
        <v>115</v>
      </c>
      <c r="C67" s="32">
        <v>760</v>
      </c>
      <c r="D67" s="33">
        <v>50</v>
      </c>
      <c r="E67" s="33">
        <f>C67/D67</f>
        <v>15.2</v>
      </c>
      <c r="F67" s="33">
        <v>13</v>
      </c>
      <c r="G67" s="33">
        <f>(C67*F67)/10000</f>
        <v>0.98799999999999999</v>
      </c>
    </row>
    <row r="69" spans="2:7" x14ac:dyDescent="0.25">
      <c r="B69" s="15"/>
      <c r="C69" s="33">
        <f>SUM(C63:C68)</f>
        <v>6165</v>
      </c>
      <c r="D69" s="33">
        <f>SUM(D63:D68)</f>
        <v>250</v>
      </c>
      <c r="E69" s="33">
        <f>SUM(E63:E68)</f>
        <v>123.3</v>
      </c>
      <c r="F69" s="33"/>
      <c r="G69" s="33">
        <f>SUM(G63:G68)</f>
        <v>13.8385</v>
      </c>
    </row>
  </sheetData>
  <mergeCells count="32">
    <mergeCell ref="A58:H58"/>
    <mergeCell ref="A59:H59"/>
    <mergeCell ref="A53:H53"/>
    <mergeCell ref="A54:H54"/>
    <mergeCell ref="A55:H55"/>
    <mergeCell ref="A56:H56"/>
    <mergeCell ref="A57:H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7:G37"/>
    <mergeCell ref="A39:H39"/>
    <mergeCell ref="A40:H40"/>
    <mergeCell ref="A41:H41"/>
    <mergeCell ref="A42:H42"/>
    <mergeCell ref="A25:H25"/>
    <mergeCell ref="A33:G33"/>
    <mergeCell ref="A34:H34"/>
    <mergeCell ref="A35:G35"/>
    <mergeCell ref="A36:G36"/>
    <mergeCell ref="A1:G1"/>
    <mergeCell ref="A2:H2"/>
    <mergeCell ref="A14:G14"/>
    <mergeCell ref="A15:H15"/>
    <mergeCell ref="A24:G24"/>
  </mergeCells>
  <printOptions horizontalCentered="1"/>
  <pageMargins left="0.39374999999999999" right="0.39374999999999999" top="0.78749999999999998" bottom="0.78749999999999998" header="0.511811023622047" footer="0.511811023622047"/>
  <pageSetup paperSize="9" scale="76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Sheet1</vt:lpstr>
      <vt:lpstr>Sheet1!Area_de_impressao</vt:lpstr>
      <vt:lpstr>Sheet1!Print_Area_0</vt:lpstr>
      <vt:lpstr>Sheet1!Print_Area_0_0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Rodolfo da Silva Oliveira Barboza</dc:creator>
  <dc:description/>
  <cp:lastModifiedBy>Laura Fascetti Almeida F. de  Paula</cp:lastModifiedBy>
  <cp:revision>27</cp:revision>
  <cp:lastPrinted>2025-03-14T12:44:27Z</cp:lastPrinted>
  <dcterms:created xsi:type="dcterms:W3CDTF">2018-12-04T16:11:24Z</dcterms:created>
  <dcterms:modified xsi:type="dcterms:W3CDTF">2025-07-13T20:32:43Z</dcterms:modified>
  <dc:language>pt-BR</dc:language>
</cp:coreProperties>
</file>